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5" i="1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B45"/>
  <c r="B44"/>
  <c r="B43"/>
  <c r="B42"/>
  <c r="B41"/>
  <c r="B40"/>
  <c r="B39"/>
  <c r="B38"/>
  <c r="B37"/>
  <c r="B36"/>
  <c r="B35"/>
  <c r="B34"/>
  <c r="B4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B30"/>
  <c r="B29"/>
  <c r="B28"/>
  <c r="B27"/>
  <c r="B26"/>
  <c r="B25"/>
  <c r="B24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B23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B22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B21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B5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B12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B15"/>
  <c r="B14"/>
  <c r="H14"/>
  <c r="C14"/>
  <c r="D14"/>
  <c r="E14"/>
  <c r="F14"/>
  <c r="G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B13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B11"/>
  <c r="AE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B10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B9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B8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B7"/>
  <c r="B6"/>
  <c r="Z5"/>
  <c r="AA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AB5"/>
  <c r="AC5"/>
  <c r="AD5"/>
  <c r="AE5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</calcChain>
</file>

<file path=xl/sharedStrings.xml><?xml version="1.0" encoding="utf-8"?>
<sst xmlns="http://schemas.openxmlformats.org/spreadsheetml/2006/main" count="15" uniqueCount="8">
  <si>
    <t>波特率Mbps</t>
    <phoneticPr fontId="2" type="noConversion"/>
  </si>
  <si>
    <t>主频MHz</t>
    <phoneticPr fontId="2" type="noConversion"/>
  </si>
  <si>
    <t>误差( TH1 = 256 - Fsys /12/16/ 波特率)</t>
    <phoneticPr fontId="2" type="noConversion"/>
  </si>
  <si>
    <t>误差( TH1 = 256 - Fsys /32/ 波特率)</t>
    <phoneticPr fontId="2" type="noConversion"/>
  </si>
  <si>
    <t>误差( TH1 = 256 - Fsys /16/ 波特率)</t>
    <phoneticPr fontId="2" type="noConversion"/>
  </si>
  <si>
    <r>
      <rPr>
        <sz val="11"/>
        <color rgb="FFFF0000"/>
        <rFont val="宋体"/>
        <family val="3"/>
        <charset val="134"/>
        <scheme val="minor"/>
      </rPr>
      <t>554</t>
    </r>
    <r>
      <rPr>
        <sz val="11"/>
        <color theme="1"/>
        <rFont val="宋体"/>
        <family val="2"/>
        <scheme val="minor"/>
      </rPr>
      <t>/</t>
    </r>
    <r>
      <rPr>
        <sz val="11"/>
        <color rgb="FF00CC00"/>
        <rFont val="宋体"/>
        <family val="3"/>
        <charset val="134"/>
        <scheme val="minor"/>
      </rPr>
      <t>549</t>
    </r>
    <phoneticPr fontId="2" type="noConversion"/>
  </si>
  <si>
    <r>
      <rPr>
        <sz val="11"/>
        <color rgb="FFFF0000"/>
        <rFont val="宋体"/>
        <family val="3"/>
        <charset val="134"/>
        <scheme val="minor"/>
      </rPr>
      <t>554</t>
    </r>
    <r>
      <rPr>
        <sz val="11"/>
        <color theme="1"/>
        <rFont val="宋体"/>
        <family val="2"/>
        <scheme val="minor"/>
      </rPr>
      <t>/</t>
    </r>
    <r>
      <rPr>
        <sz val="11"/>
        <color rgb="FF00B050"/>
        <rFont val="宋体"/>
        <family val="3"/>
        <charset val="134"/>
        <scheme val="minor"/>
      </rPr>
      <t>549</t>
    </r>
    <phoneticPr fontId="2" type="noConversion"/>
  </si>
  <si>
    <r>
      <rPr>
        <sz val="11"/>
        <color rgb="FFFF0000"/>
        <rFont val="宋体"/>
        <family val="3"/>
        <charset val="134"/>
        <scheme val="minor"/>
      </rPr>
      <t>554</t>
    </r>
    <r>
      <rPr>
        <sz val="11"/>
        <color theme="1"/>
        <rFont val="宋体"/>
        <family val="2"/>
        <scheme val="minor"/>
      </rPr>
      <t>/</t>
    </r>
    <r>
      <rPr>
        <sz val="11"/>
        <color rgb="FF00CC00"/>
        <rFont val="宋体"/>
        <family val="3"/>
        <charset val="134"/>
        <scheme val="minor"/>
      </rPr>
      <t>549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</si>
</sst>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00%"/>
  </numFmts>
  <fonts count="9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00CC00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B05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176" fontId="0" fillId="0" borderId="0" xfId="1" applyNumberFormat="1" applyFont="1" applyAlignment="1"/>
    <xf numFmtId="176" fontId="0" fillId="0" borderId="0" xfId="1" applyNumberFormat="1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百分比" xfId="1" builtinId="5"/>
    <cellStyle name="常规" xfId="0" builtinId="0"/>
  </cellStyles>
  <dxfs count="46"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Medium9"/>
  <colors>
    <mruColors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topLeftCell="A22" workbookViewId="0">
      <selection activeCell="G45" sqref="G45"/>
    </sheetView>
  </sheetViews>
  <sheetFormatPr defaultRowHeight="13.5"/>
  <cols>
    <col min="1" max="1" width="42.5" bestFit="1" customWidth="1"/>
    <col min="2" max="29" width="10.5" bestFit="1" customWidth="1"/>
    <col min="30" max="30" width="11.625" bestFit="1" customWidth="1"/>
    <col min="31" max="31" width="10.5" bestFit="1" customWidth="1"/>
  </cols>
  <sheetData>
    <row r="1" spans="1:32" s="1" customFormat="1">
      <c r="C1" s="6">
        <v>549</v>
      </c>
      <c r="E1" s="6">
        <v>549</v>
      </c>
      <c r="H1" s="7" t="s">
        <v>5</v>
      </c>
      <c r="N1" s="7" t="s">
        <v>6</v>
      </c>
      <c r="T1" s="7" t="s">
        <v>5</v>
      </c>
      <c r="AB1" s="8">
        <v>554</v>
      </c>
      <c r="AC1" s="7" t="s">
        <v>5</v>
      </c>
      <c r="AD1" s="7" t="s">
        <v>7</v>
      </c>
      <c r="AE1" s="7" t="s">
        <v>5</v>
      </c>
    </row>
    <row r="2" spans="1:32">
      <c r="A2" t="s">
        <v>3</v>
      </c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2" s="3" customFormat="1">
      <c r="A3" s="3" t="s">
        <v>0</v>
      </c>
      <c r="B3" s="3">
        <v>56</v>
      </c>
      <c r="C3" s="3">
        <v>48</v>
      </c>
      <c r="D3" s="3">
        <v>41.143000000000001</v>
      </c>
      <c r="E3" s="3">
        <v>32</v>
      </c>
      <c r="F3" s="3">
        <v>28.8</v>
      </c>
      <c r="G3" s="3">
        <v>26.181999999999999</v>
      </c>
      <c r="H3" s="3">
        <v>24</v>
      </c>
      <c r="I3" s="3">
        <v>22.154</v>
      </c>
      <c r="J3" s="3">
        <v>20.571000000000002</v>
      </c>
      <c r="K3" s="3">
        <v>19.2</v>
      </c>
      <c r="L3" s="3">
        <v>18</v>
      </c>
      <c r="M3" s="3">
        <v>16.940999999999999</v>
      </c>
      <c r="N3" s="3">
        <v>16</v>
      </c>
      <c r="O3" s="3">
        <v>15.157999999999999</v>
      </c>
      <c r="P3" s="3">
        <v>14.4</v>
      </c>
      <c r="Q3" s="3">
        <v>13.714</v>
      </c>
      <c r="R3" s="3">
        <v>13.090999999999999</v>
      </c>
      <c r="S3" s="3">
        <v>12.522</v>
      </c>
      <c r="T3" s="3">
        <v>12</v>
      </c>
      <c r="U3" s="3">
        <v>11.52</v>
      </c>
      <c r="V3" s="3">
        <v>11.077</v>
      </c>
      <c r="W3" s="3">
        <v>10.667</v>
      </c>
      <c r="X3" s="3">
        <v>10.286</v>
      </c>
      <c r="Y3" s="3">
        <v>9.9309999999999992</v>
      </c>
      <c r="Z3" s="3">
        <v>9.6</v>
      </c>
      <c r="AA3" s="3">
        <v>9.2899999999999991</v>
      </c>
      <c r="AB3" s="3">
        <v>6</v>
      </c>
      <c r="AC3" s="3">
        <v>3</v>
      </c>
      <c r="AD3" s="3">
        <v>0.75</v>
      </c>
      <c r="AE3" s="3">
        <v>0.1875</v>
      </c>
    </row>
    <row r="4" spans="1:32">
      <c r="A4" s="3">
        <v>300</v>
      </c>
      <c r="B4" s="4">
        <f>IF(((B3*10^6/32)/300)&gt;=256,1,(ABS((ROUND((B3*10^6/32)/300,0)-(B3*10^6/32)/300))/((B3*10^6/32)/300)))</f>
        <v>1</v>
      </c>
      <c r="C4" s="4">
        <f t="shared" ref="C4:AE4" si="0">IF(((C3*10^6/32)/300)&gt;=256,1,(ABS((ROUND((C3*10^6/32)/300,0)-(C3*10^6/32)/300))/((C3*10^6/32)/300)))</f>
        <v>1</v>
      </c>
      <c r="D4" s="4">
        <f t="shared" si="0"/>
        <v>1</v>
      </c>
      <c r="E4" s="4">
        <f t="shared" si="0"/>
        <v>1</v>
      </c>
      <c r="F4" s="4">
        <f t="shared" si="0"/>
        <v>1</v>
      </c>
      <c r="G4" s="4">
        <f t="shared" si="0"/>
        <v>1</v>
      </c>
      <c r="H4" s="4">
        <f t="shared" si="0"/>
        <v>1</v>
      </c>
      <c r="I4" s="4">
        <f t="shared" si="0"/>
        <v>1</v>
      </c>
      <c r="J4" s="4">
        <f t="shared" si="0"/>
        <v>1</v>
      </c>
      <c r="K4" s="4">
        <f t="shared" si="0"/>
        <v>1</v>
      </c>
      <c r="L4" s="4">
        <f t="shared" si="0"/>
        <v>1</v>
      </c>
      <c r="M4" s="4">
        <f t="shared" si="0"/>
        <v>1</v>
      </c>
      <c r="N4" s="4">
        <f t="shared" si="0"/>
        <v>1</v>
      </c>
      <c r="O4" s="4">
        <f t="shared" si="0"/>
        <v>1</v>
      </c>
      <c r="P4" s="4">
        <f t="shared" si="0"/>
        <v>1</v>
      </c>
      <c r="Q4" s="4">
        <f t="shared" si="0"/>
        <v>1</v>
      </c>
      <c r="R4" s="4">
        <f t="shared" si="0"/>
        <v>1</v>
      </c>
      <c r="S4" s="4">
        <f t="shared" si="0"/>
        <v>1</v>
      </c>
      <c r="T4" s="4">
        <f t="shared" si="0"/>
        <v>1</v>
      </c>
      <c r="U4" s="4">
        <f t="shared" si="0"/>
        <v>1</v>
      </c>
      <c r="V4" s="4">
        <f t="shared" si="0"/>
        <v>1</v>
      </c>
      <c r="W4" s="4">
        <f t="shared" si="0"/>
        <v>1</v>
      </c>
      <c r="X4" s="4">
        <f t="shared" si="0"/>
        <v>1</v>
      </c>
      <c r="Y4" s="4">
        <f t="shared" si="0"/>
        <v>1</v>
      </c>
      <c r="Z4" s="4">
        <f t="shared" si="0"/>
        <v>1</v>
      </c>
      <c r="AA4" s="4">
        <f t="shared" si="0"/>
        <v>1</v>
      </c>
      <c r="AB4" s="4">
        <f t="shared" si="0"/>
        <v>1</v>
      </c>
      <c r="AC4" s="4">
        <f t="shared" si="0"/>
        <v>1</v>
      </c>
      <c r="AD4" s="4">
        <f t="shared" si="0"/>
        <v>1.6000000000000001E-3</v>
      </c>
      <c r="AE4" s="4">
        <f t="shared" si="0"/>
        <v>2.4E-2</v>
      </c>
      <c r="AF4" s="4"/>
    </row>
    <row r="5" spans="1:32">
      <c r="A5" s="3">
        <v>600</v>
      </c>
      <c r="B5" s="4">
        <f>IF(((B3*10^6/32)/600)&gt;=256,1,(ABS((ROUND((B3*10^6/32)/600,0)-(B3*10^6/32)/600))/((B3*10^6/32)/600)))</f>
        <v>1</v>
      </c>
      <c r="C5" s="4">
        <f t="shared" ref="C5:AE5" si="1">IF(((C3*10^6/32)/600)&gt;=256,1,(ABS((ROUND((C3*10^6/32)/600,0)-(C3*10^6/32)/600))/((C3*10^6/32)/600)))</f>
        <v>1</v>
      </c>
      <c r="D5" s="4">
        <f t="shared" si="1"/>
        <v>1</v>
      </c>
      <c r="E5" s="4">
        <f t="shared" si="1"/>
        <v>1</v>
      </c>
      <c r="F5" s="4">
        <f t="shared" si="1"/>
        <v>1</v>
      </c>
      <c r="G5" s="4">
        <f t="shared" si="1"/>
        <v>1</v>
      </c>
      <c r="H5" s="4">
        <f t="shared" si="1"/>
        <v>1</v>
      </c>
      <c r="I5" s="4">
        <f t="shared" si="1"/>
        <v>1</v>
      </c>
      <c r="J5" s="4">
        <f t="shared" si="1"/>
        <v>1</v>
      </c>
      <c r="K5" s="4">
        <f t="shared" si="1"/>
        <v>1</v>
      </c>
      <c r="L5" s="4">
        <f t="shared" si="1"/>
        <v>1</v>
      </c>
      <c r="M5" s="4">
        <f t="shared" si="1"/>
        <v>1</v>
      </c>
      <c r="N5" s="4">
        <f t="shared" si="1"/>
        <v>1</v>
      </c>
      <c r="O5" s="4">
        <f t="shared" si="1"/>
        <v>1</v>
      </c>
      <c r="P5" s="4">
        <f t="shared" si="1"/>
        <v>1</v>
      </c>
      <c r="Q5" s="4">
        <f t="shared" si="1"/>
        <v>1</v>
      </c>
      <c r="R5" s="4">
        <f t="shared" si="1"/>
        <v>1</v>
      </c>
      <c r="S5" s="4">
        <f t="shared" si="1"/>
        <v>1</v>
      </c>
      <c r="T5" s="4">
        <f t="shared" si="1"/>
        <v>1</v>
      </c>
      <c r="U5" s="4">
        <f t="shared" si="1"/>
        <v>1</v>
      </c>
      <c r="V5" s="4">
        <f t="shared" si="1"/>
        <v>1</v>
      </c>
      <c r="W5" s="4">
        <f t="shared" si="1"/>
        <v>1</v>
      </c>
      <c r="X5" s="4">
        <f t="shared" si="1"/>
        <v>1</v>
      </c>
      <c r="Y5" s="4">
        <f t="shared" si="1"/>
        <v>1</v>
      </c>
      <c r="Z5" s="4">
        <f>IF(((Z3*10^6/32)/600)&gt;=256,1,(ABS((ROUND((Z3*10^6/32)/600,0)-(Z3*10^6/32)/600))/((Z3*10^6/32)/600)))</f>
        <v>1</v>
      </c>
      <c r="AA5" s="4">
        <f t="shared" si="1"/>
        <v>1</v>
      </c>
      <c r="AB5" s="4">
        <f t="shared" si="1"/>
        <v>1</v>
      </c>
      <c r="AC5" s="4">
        <f t="shared" si="1"/>
        <v>1.6000000000000001E-3</v>
      </c>
      <c r="AD5" s="4">
        <f t="shared" si="1"/>
        <v>1.6000000000000001E-3</v>
      </c>
      <c r="AE5" s="4">
        <f t="shared" si="1"/>
        <v>2.4E-2</v>
      </c>
    </row>
    <row r="6" spans="1:32">
      <c r="A6" s="3">
        <v>1200</v>
      </c>
      <c r="B6" s="4">
        <f>IF(((B3*10^6/32)/1200)&gt;=256,1,(ABS((ROUND((B3*10^6/32)/1200,0)-(B3*10^6/32)/1200))/((B3*10^6/32)/1200)))</f>
        <v>1</v>
      </c>
      <c r="C6" s="4">
        <f t="shared" ref="C6:AE6" si="2">IF(((C3*10^6/32)/1200)&gt;=256,1,(ABS((ROUND((C3*10^6/32)/1200,0)-(C3*10^6/32)/1200))/((C3*10^6/32)/1200)))</f>
        <v>1</v>
      </c>
      <c r="D6" s="4">
        <f t="shared" si="2"/>
        <v>1</v>
      </c>
      <c r="E6" s="4">
        <f t="shared" si="2"/>
        <v>1</v>
      </c>
      <c r="F6" s="4">
        <f t="shared" si="2"/>
        <v>1</v>
      </c>
      <c r="G6" s="4">
        <f t="shared" si="2"/>
        <v>1</v>
      </c>
      <c r="H6" s="4">
        <f t="shared" si="2"/>
        <v>1</v>
      </c>
      <c r="I6" s="4">
        <f t="shared" si="2"/>
        <v>1</v>
      </c>
      <c r="J6" s="4">
        <f t="shared" si="2"/>
        <v>1</v>
      </c>
      <c r="K6" s="4">
        <f t="shared" si="2"/>
        <v>1</v>
      </c>
      <c r="L6" s="4">
        <f t="shared" si="2"/>
        <v>1</v>
      </c>
      <c r="M6" s="4">
        <f t="shared" si="2"/>
        <v>1</v>
      </c>
      <c r="N6" s="4">
        <f t="shared" si="2"/>
        <v>1</v>
      </c>
      <c r="O6" s="4">
        <f t="shared" si="2"/>
        <v>1</v>
      </c>
      <c r="P6" s="4">
        <f t="shared" si="2"/>
        <v>1</v>
      </c>
      <c r="Q6" s="4">
        <f t="shared" si="2"/>
        <v>1</v>
      </c>
      <c r="R6" s="4">
        <f t="shared" si="2"/>
        <v>1</v>
      </c>
      <c r="S6" s="4">
        <f t="shared" si="2"/>
        <v>1</v>
      </c>
      <c r="T6" s="4">
        <f t="shared" si="2"/>
        <v>1</v>
      </c>
      <c r="U6" s="4">
        <f t="shared" si="2"/>
        <v>1</v>
      </c>
      <c r="V6" s="4">
        <f t="shared" si="2"/>
        <v>1</v>
      </c>
      <c r="W6" s="4">
        <f t="shared" si="2"/>
        <v>1</v>
      </c>
      <c r="X6" s="4">
        <f t="shared" si="2"/>
        <v>1</v>
      </c>
      <c r="Y6" s="4">
        <f t="shared" si="2"/>
        <v>1</v>
      </c>
      <c r="Z6" s="4">
        <f t="shared" si="2"/>
        <v>0</v>
      </c>
      <c r="AA6" s="4">
        <f t="shared" si="2"/>
        <v>3.0139935414420197E-4</v>
      </c>
      <c r="AB6" s="4">
        <f t="shared" si="2"/>
        <v>1.6000000000000001E-3</v>
      </c>
      <c r="AC6" s="4">
        <f t="shared" si="2"/>
        <v>1.6000000000000001E-3</v>
      </c>
      <c r="AD6" s="4">
        <f t="shared" si="2"/>
        <v>2.4E-2</v>
      </c>
      <c r="AE6" s="4">
        <f t="shared" si="2"/>
        <v>2.4E-2</v>
      </c>
    </row>
    <row r="7" spans="1:32">
      <c r="A7" s="3">
        <v>2400</v>
      </c>
      <c r="B7" s="4">
        <f>IF(((B3*10^6/32)/2400)&gt;=256,1,(ABS((ROUND((B3*10^6/32)/2400,0)-(B3*10^6/32)/2400))/((B3*10^6/32)/2400)))</f>
        <v>1</v>
      </c>
      <c r="C7" s="4">
        <f t="shared" ref="C7:AE7" si="3">IF(((C3*10^6/32)/2400)&gt;=256,1,(ABS((ROUND((C3*10^6/32)/2400,0)-(C3*10^6/32)/2400))/((C3*10^6/32)/2400)))</f>
        <v>1</v>
      </c>
      <c r="D7" s="4">
        <f t="shared" si="3"/>
        <v>1</v>
      </c>
      <c r="E7" s="4">
        <f t="shared" si="3"/>
        <v>1</v>
      </c>
      <c r="F7" s="4">
        <f t="shared" si="3"/>
        <v>1</v>
      </c>
      <c r="G7" s="4">
        <f t="shared" si="3"/>
        <v>1</v>
      </c>
      <c r="H7" s="4">
        <f t="shared" si="3"/>
        <v>1</v>
      </c>
      <c r="I7" s="4">
        <f t="shared" si="3"/>
        <v>1</v>
      </c>
      <c r="J7" s="4">
        <f t="shared" si="3"/>
        <v>1</v>
      </c>
      <c r="K7" s="4">
        <f t="shared" si="3"/>
        <v>0</v>
      </c>
      <c r="L7" s="4">
        <f t="shared" si="3"/>
        <v>1.6000000000000001E-3</v>
      </c>
      <c r="M7" s="4">
        <f t="shared" si="3"/>
        <v>1.877102886488401E-3</v>
      </c>
      <c r="N7" s="4">
        <f t="shared" si="3"/>
        <v>1.6000000000000454E-3</v>
      </c>
      <c r="O7" s="4">
        <f t="shared" si="3"/>
        <v>1.8735981000131464E-3</v>
      </c>
      <c r="P7" s="4">
        <f t="shared" si="3"/>
        <v>2.6666666666666666E-3</v>
      </c>
      <c r="Q7" s="4">
        <f t="shared" si="3"/>
        <v>2.4208837684117886E-3</v>
      </c>
      <c r="R7" s="4">
        <f t="shared" si="3"/>
        <v>2.6735925444961632E-3</v>
      </c>
      <c r="S7" s="4">
        <f t="shared" si="3"/>
        <v>2.8749401054144706E-4</v>
      </c>
      <c r="T7" s="4">
        <f t="shared" si="3"/>
        <v>1.6000000000000001E-3</v>
      </c>
      <c r="U7" s="4">
        <f t="shared" si="3"/>
        <v>0</v>
      </c>
      <c r="V7" s="4">
        <f t="shared" si="3"/>
        <v>1.6069332851855851E-3</v>
      </c>
      <c r="W7" s="4">
        <f t="shared" si="3"/>
        <v>7.6872597731327723E-4</v>
      </c>
      <c r="X7" s="4">
        <f t="shared" si="3"/>
        <v>5.0554151273582816E-4</v>
      </c>
      <c r="Y7" s="4">
        <f t="shared" si="3"/>
        <v>2.3965360990837506E-3</v>
      </c>
      <c r="Z7" s="4">
        <f t="shared" si="3"/>
        <v>0</v>
      </c>
      <c r="AA7" s="4">
        <f t="shared" si="3"/>
        <v>3.0139935414420197E-4</v>
      </c>
      <c r="AB7" s="4">
        <f t="shared" si="3"/>
        <v>1.6000000000000001E-3</v>
      </c>
      <c r="AC7" s="4">
        <f t="shared" si="3"/>
        <v>1.6000000000000001E-3</v>
      </c>
      <c r="AD7" s="4">
        <f t="shared" si="3"/>
        <v>2.4E-2</v>
      </c>
      <c r="AE7" s="4">
        <f t="shared" si="3"/>
        <v>0.18079999999999999</v>
      </c>
    </row>
    <row r="8" spans="1:32">
      <c r="A8" s="3">
        <v>4800</v>
      </c>
      <c r="B8" s="4">
        <f>IF(((B3*10^6/32)/4800)&gt;=256,1,(ABS((ROUND((B3*10^6/32)/4800,0)-(B3*10^6/32)/4800))/((B3*10^6/32)/4800)))</f>
        <v>1</v>
      </c>
      <c r="C8" s="4">
        <f t="shared" ref="C8:AE8" si="4">IF(((C3*10^6/32)/4800)&gt;=256,1,(ABS((ROUND((C3*10^6/32)/4800,0)-(C3*10^6/32)/4800))/((C3*10^6/32)/4800)))</f>
        <v>1</v>
      </c>
      <c r="D8" s="4">
        <f t="shared" si="4"/>
        <v>1</v>
      </c>
      <c r="E8" s="4">
        <f t="shared" si="4"/>
        <v>1.6000000000000454E-3</v>
      </c>
      <c r="F8" s="4">
        <f t="shared" si="4"/>
        <v>2.6666666666666666E-3</v>
      </c>
      <c r="G8" s="4">
        <f t="shared" si="4"/>
        <v>2.6735925444961632E-3</v>
      </c>
      <c r="H8" s="4">
        <f t="shared" si="4"/>
        <v>1.6000000000000001E-3</v>
      </c>
      <c r="I8" s="4">
        <f t="shared" si="4"/>
        <v>1.6069332851855851E-3</v>
      </c>
      <c r="J8" s="4">
        <f t="shared" si="4"/>
        <v>5.5417821204608426E-4</v>
      </c>
      <c r="K8" s="4">
        <f t="shared" si="4"/>
        <v>0</v>
      </c>
      <c r="L8" s="4">
        <f t="shared" si="4"/>
        <v>1.6000000000000001E-3</v>
      </c>
      <c r="M8" s="4">
        <f t="shared" si="4"/>
        <v>2.6562776695590578E-3</v>
      </c>
      <c r="N8" s="4">
        <f t="shared" si="4"/>
        <v>1.6000000000000454E-3</v>
      </c>
      <c r="O8" s="4">
        <f t="shared" si="4"/>
        <v>3.193033381712675E-3</v>
      </c>
      <c r="P8" s="4">
        <f t="shared" si="4"/>
        <v>2.6666666666666666E-3</v>
      </c>
      <c r="Q8" s="4">
        <f t="shared" si="4"/>
        <v>3.1792329006854838E-3</v>
      </c>
      <c r="R8" s="4">
        <f t="shared" si="4"/>
        <v>2.6735925444961632E-3</v>
      </c>
      <c r="S8" s="4">
        <f t="shared" si="4"/>
        <v>5.8457115476760902E-3</v>
      </c>
      <c r="T8" s="4">
        <f t="shared" si="4"/>
        <v>1.6000000000000001E-3</v>
      </c>
      <c r="U8" s="4">
        <f t="shared" si="4"/>
        <v>0</v>
      </c>
      <c r="V8" s="4">
        <f t="shared" si="4"/>
        <v>1.6069332851855851E-3</v>
      </c>
      <c r="W8" s="4">
        <f t="shared" si="4"/>
        <v>6.4310490297177537E-3</v>
      </c>
      <c r="X8" s="4">
        <f t="shared" si="4"/>
        <v>5.0554151273582816E-4</v>
      </c>
      <c r="Y8" s="4">
        <f t="shared" si="4"/>
        <v>5.3368240861946699E-3</v>
      </c>
      <c r="Z8" s="4">
        <f t="shared" si="4"/>
        <v>8.0000000000000002E-3</v>
      </c>
      <c r="AA8" s="4">
        <f t="shared" si="4"/>
        <v>7.9655543595264118E-3</v>
      </c>
      <c r="AB8" s="4">
        <f t="shared" si="4"/>
        <v>1.6000000000000001E-3</v>
      </c>
      <c r="AC8" s="4">
        <f t="shared" si="4"/>
        <v>2.4E-2</v>
      </c>
      <c r="AD8" s="4">
        <f t="shared" si="4"/>
        <v>2.4E-2</v>
      </c>
      <c r="AE8" s="4">
        <f t="shared" si="4"/>
        <v>0.18079999999999999</v>
      </c>
    </row>
    <row r="9" spans="1:32">
      <c r="A9" s="3">
        <v>9600</v>
      </c>
      <c r="B9" s="4">
        <f>IF(((B3*10^6/32)/9600)&gt;=256,1,(ABS((ROUND((B3*10^6/32)/9600,0)-(B3*10^6/32)/9600))/((B3*10^6/32)/9600)))</f>
        <v>1.599999999999948E-3</v>
      </c>
      <c r="C9" s="4">
        <f t="shared" ref="C9:AE9" si="5">IF(((C3*10^6/32)/9600)&gt;=256,1,(ABS((ROUND((C3*10^6/32)/9600,0)-(C3*10^6/32)/9600))/((C3*10^6/32)/9600)))</f>
        <v>1.6000000000000001E-3</v>
      </c>
      <c r="D9" s="4">
        <f t="shared" si="5"/>
        <v>5.2985927132190378E-4</v>
      </c>
      <c r="E9" s="4">
        <f t="shared" si="5"/>
        <v>1.6000000000000454E-3</v>
      </c>
      <c r="F9" s="4">
        <f t="shared" si="5"/>
        <v>2.6666666666666666E-3</v>
      </c>
      <c r="G9" s="4">
        <f t="shared" si="5"/>
        <v>2.6735925444961632E-3</v>
      </c>
      <c r="H9" s="4">
        <f t="shared" si="5"/>
        <v>1.6000000000000001E-3</v>
      </c>
      <c r="I9" s="4">
        <f t="shared" si="5"/>
        <v>1.6069332851855851E-3</v>
      </c>
      <c r="J9" s="4">
        <f t="shared" si="5"/>
        <v>5.5417821204608426E-4</v>
      </c>
      <c r="K9" s="4">
        <f t="shared" si="5"/>
        <v>8.0000000000000002E-3</v>
      </c>
      <c r="L9" s="4">
        <f t="shared" si="5"/>
        <v>6.933333333333333E-3</v>
      </c>
      <c r="M9" s="4">
        <f t="shared" si="5"/>
        <v>2.6562776695590578E-3</v>
      </c>
      <c r="N9" s="4">
        <f t="shared" si="5"/>
        <v>1.6000000000000454E-3</v>
      </c>
      <c r="O9" s="4">
        <f t="shared" si="5"/>
        <v>6.9402295817389678E-3</v>
      </c>
      <c r="P9" s="4">
        <f t="shared" si="5"/>
        <v>2.6666666666666666E-3</v>
      </c>
      <c r="Q9" s="4">
        <f t="shared" si="5"/>
        <v>8.0210004375090606E-3</v>
      </c>
      <c r="R9" s="4">
        <f t="shared" si="5"/>
        <v>9.0596593079215297E-3</v>
      </c>
      <c r="S9" s="4">
        <f t="shared" si="5"/>
        <v>5.8457115476760902E-3</v>
      </c>
      <c r="T9" s="4">
        <f t="shared" si="5"/>
        <v>1.6000000000000001E-3</v>
      </c>
      <c r="U9" s="4">
        <f t="shared" si="5"/>
        <v>1.3333333333333334E-2</v>
      </c>
      <c r="V9" s="4">
        <f t="shared" si="5"/>
        <v>1.6069332851855851E-3</v>
      </c>
      <c r="W9" s="4">
        <f t="shared" si="5"/>
        <v>7.9685009843443073E-3</v>
      </c>
      <c r="X9" s="4">
        <f t="shared" si="5"/>
        <v>1.4427377017305005E-2</v>
      </c>
      <c r="Y9" s="4">
        <f t="shared" si="5"/>
        <v>1.012989628436217E-2</v>
      </c>
      <c r="Z9" s="4">
        <f t="shared" si="5"/>
        <v>8.0000000000000002E-3</v>
      </c>
      <c r="AA9" s="4">
        <f t="shared" si="5"/>
        <v>7.9655543595264118E-3</v>
      </c>
      <c r="AB9" s="4">
        <f t="shared" si="5"/>
        <v>2.4E-2</v>
      </c>
      <c r="AC9" s="4">
        <f t="shared" si="5"/>
        <v>2.4E-2</v>
      </c>
      <c r="AD9" s="4">
        <f t="shared" si="5"/>
        <v>0.18079999999999999</v>
      </c>
      <c r="AE9" s="4">
        <f t="shared" si="5"/>
        <v>0.63839999999999997</v>
      </c>
    </row>
    <row r="10" spans="1:32">
      <c r="A10" s="3">
        <v>14400</v>
      </c>
      <c r="B10" s="4">
        <f>IF(((B3*10^6/32)/14400)&gt;=256,1,(ABS((ROUND((B3*10^6/32)/14400,0)-(B3*10^6/32)/14400))/((B3*10^6/32)/14400)))</f>
        <v>3.8857142857143378E-3</v>
      </c>
      <c r="C10" s="4">
        <f t="shared" ref="C10:AD10" si="6">IF(((C3*10^6/32)/14400)&gt;=256,1,(ABS((ROUND((C3*10^6/32)/14400,0)-(C3*10^6/32)/14400))/((C3*10^6/32)/14400)))</f>
        <v>1.6000000000000454E-3</v>
      </c>
      <c r="D10" s="4">
        <f t="shared" si="6"/>
        <v>3.2034610990934235E-3</v>
      </c>
      <c r="E10" s="4">
        <f t="shared" si="6"/>
        <v>6.3999999999999778E-3</v>
      </c>
      <c r="F10" s="4">
        <f t="shared" si="6"/>
        <v>8.0000000000000002E-3</v>
      </c>
      <c r="G10" s="4">
        <f t="shared" si="6"/>
        <v>3.1930333817126828E-3</v>
      </c>
      <c r="H10" s="4">
        <f t="shared" si="6"/>
        <v>1.6000000000000454E-3</v>
      </c>
      <c r="I10" s="4">
        <f t="shared" si="6"/>
        <v>1.6069332851854868E-3</v>
      </c>
      <c r="J10" s="4">
        <f t="shared" si="6"/>
        <v>8.0210004375090606E-3</v>
      </c>
      <c r="K10" s="4">
        <f t="shared" si="6"/>
        <v>8.0000000000000574E-3</v>
      </c>
      <c r="L10" s="4">
        <f t="shared" si="6"/>
        <v>1.6000000000000001E-3</v>
      </c>
      <c r="M10" s="4">
        <f t="shared" si="6"/>
        <v>6.4104834425359244E-3</v>
      </c>
      <c r="N10" s="4">
        <f t="shared" si="6"/>
        <v>8.0000000000000227E-3</v>
      </c>
      <c r="O10" s="4">
        <f t="shared" si="6"/>
        <v>3.193033381712603E-3</v>
      </c>
      <c r="P10" s="4">
        <f t="shared" si="6"/>
        <v>8.0000000000000002E-3</v>
      </c>
      <c r="Q10" s="4">
        <f t="shared" si="6"/>
        <v>8.0210004375091421E-3</v>
      </c>
      <c r="R10" s="4">
        <f t="shared" si="6"/>
        <v>1.4406844396913856E-2</v>
      </c>
      <c r="S10" s="4">
        <f t="shared" si="6"/>
        <v>6.4206995687590279E-3</v>
      </c>
      <c r="T10" s="4">
        <f t="shared" si="6"/>
        <v>1.6000000000000454E-3</v>
      </c>
      <c r="U10" s="4">
        <f t="shared" si="6"/>
        <v>0</v>
      </c>
      <c r="V10" s="4">
        <f t="shared" si="6"/>
        <v>1.6069332851854868E-3</v>
      </c>
      <c r="W10" s="4">
        <f t="shared" si="6"/>
        <v>6.4310490297178552E-3</v>
      </c>
      <c r="X10" s="4">
        <f t="shared" si="6"/>
        <v>1.4427377017305057E-2</v>
      </c>
      <c r="Y10" s="4">
        <f t="shared" si="6"/>
        <v>2.0803544456751512E-2</v>
      </c>
      <c r="Z10" s="4">
        <f t="shared" si="6"/>
        <v>8.0000000000000574E-3</v>
      </c>
      <c r="AA10" s="4">
        <f t="shared" si="6"/>
        <v>7.9655543595264118E-3</v>
      </c>
      <c r="AB10" s="4">
        <f t="shared" si="6"/>
        <v>1.6000000000000454E-3</v>
      </c>
      <c r="AC10" s="4">
        <f t="shared" si="6"/>
        <v>7.5199999999999947E-2</v>
      </c>
      <c r="AD10" s="4">
        <f t="shared" si="6"/>
        <v>0.22879999999999995</v>
      </c>
      <c r="AE10" s="4">
        <f>IF(((AE3*10^6/32)/14400)&gt;=256,1,(ABS((ROUND((AE3*10^6/32)/14400,0)-(AE3*10^6/32)/14400))/((AE3*10^6/32)/14400)))</f>
        <v>1</v>
      </c>
    </row>
    <row r="11" spans="1:32">
      <c r="A11" s="3">
        <v>19200</v>
      </c>
      <c r="B11" s="4">
        <f>IF(((B3*10^6/32)/19200)&gt;=256,1,(ABS((ROUND((B3*10^6/32)/19200,0)-(B3*10^6/32)/19200))/((B3*10^6/32)/19200)))</f>
        <v>1.599999999999948E-3</v>
      </c>
      <c r="C11" s="4">
        <f t="shared" ref="C11:AE11" si="7">IF(((C3*10^6/32)/19200)&gt;=256,1,(ABS((ROUND((C3*10^6/32)/19200,0)-(C3*10^6/32)/19200))/((C3*10^6/32)/19200)))</f>
        <v>1.6000000000000001E-3</v>
      </c>
      <c r="D11" s="4">
        <f t="shared" si="7"/>
        <v>5.2985927132190378E-4</v>
      </c>
      <c r="E11" s="4">
        <f t="shared" si="7"/>
        <v>1.6000000000000454E-3</v>
      </c>
      <c r="F11" s="4">
        <f t="shared" si="7"/>
        <v>2.6666666666666666E-3</v>
      </c>
      <c r="G11" s="4">
        <f t="shared" si="7"/>
        <v>9.0596593079215297E-3</v>
      </c>
      <c r="H11" s="4">
        <f t="shared" si="7"/>
        <v>1.6000000000000001E-3</v>
      </c>
      <c r="I11" s="4">
        <f t="shared" si="7"/>
        <v>1.6069332851855851E-3</v>
      </c>
      <c r="J11" s="4">
        <f t="shared" si="7"/>
        <v>1.4379466238879977E-2</v>
      </c>
      <c r="K11" s="4">
        <f t="shared" si="7"/>
        <v>8.0000000000000002E-3</v>
      </c>
      <c r="L11" s="4">
        <f t="shared" si="7"/>
        <v>1.0133333333333333E-2</v>
      </c>
      <c r="M11" s="4">
        <f t="shared" si="7"/>
        <v>1.5477244554630778E-2</v>
      </c>
      <c r="N11" s="4">
        <f t="shared" si="7"/>
        <v>1.6000000000000454E-3</v>
      </c>
      <c r="O11" s="4">
        <f t="shared" si="7"/>
        <v>1.3326296345164319E-2</v>
      </c>
      <c r="P11" s="4">
        <f t="shared" si="7"/>
        <v>1.8666666666666668E-2</v>
      </c>
      <c r="Q11" s="4">
        <f t="shared" si="7"/>
        <v>1.4379466238880029E-2</v>
      </c>
      <c r="R11" s="4">
        <f t="shared" si="7"/>
        <v>1.4406844396913856E-2</v>
      </c>
      <c r="S11" s="4">
        <f t="shared" si="7"/>
        <v>1.8687110685194058E-2</v>
      </c>
      <c r="T11" s="4">
        <f t="shared" si="7"/>
        <v>2.4E-2</v>
      </c>
      <c r="U11" s="4">
        <f t="shared" si="7"/>
        <v>1.3333333333333334E-2</v>
      </c>
      <c r="V11" s="4">
        <f t="shared" si="7"/>
        <v>1.6069332851855851E-3</v>
      </c>
      <c r="W11" s="4">
        <f t="shared" si="7"/>
        <v>2.0830599043779815E-2</v>
      </c>
      <c r="X11" s="4">
        <f t="shared" si="7"/>
        <v>1.5438460042776662E-2</v>
      </c>
      <c r="Y11" s="4">
        <f t="shared" si="7"/>
        <v>1.012989628436217E-2</v>
      </c>
      <c r="Z11" s="4">
        <f t="shared" si="7"/>
        <v>2.4E-2</v>
      </c>
      <c r="AA11" s="4">
        <f t="shared" si="7"/>
        <v>7.9655543595264118E-3</v>
      </c>
      <c r="AB11" s="4">
        <f t="shared" si="7"/>
        <v>2.4E-2</v>
      </c>
      <c r="AC11" s="4">
        <f t="shared" si="7"/>
        <v>2.4E-2</v>
      </c>
      <c r="AD11" s="4">
        <f t="shared" si="7"/>
        <v>0.18079999999999999</v>
      </c>
      <c r="AE11" s="4">
        <f t="shared" si="7"/>
        <v>1</v>
      </c>
    </row>
    <row r="12" spans="1:32">
      <c r="A12" s="3">
        <v>38400</v>
      </c>
      <c r="B12" s="5">
        <f>IF(((B3*10^6/32)/38400)&gt;=256,1,(ABS((ROUND((B3*10^6/32)/38400,0)-(B3*10^6/32)/38400))/((B3*10^6/32)/38400)))</f>
        <v>9.3714285714286243E-3</v>
      </c>
      <c r="C12" s="5">
        <f t="shared" ref="C12:AE12" si="8">IF(((C3*10^6/32)/38400)&gt;=256,1,(ABS((ROUND((C3*10^6/32)/38400,0)-(C3*10^6/32)/38400))/((C3*10^6/32)/38400)))</f>
        <v>1.6000000000000001E-3</v>
      </c>
      <c r="D12" s="5">
        <f t="shared" si="8"/>
        <v>1.4403422210339616E-2</v>
      </c>
      <c r="E12" s="5">
        <f t="shared" si="8"/>
        <v>1.6000000000000454E-3</v>
      </c>
      <c r="F12" s="5">
        <f t="shared" si="8"/>
        <v>1.8666666666666668E-2</v>
      </c>
      <c r="G12" s="5">
        <f t="shared" si="8"/>
        <v>1.4406844396913856E-2</v>
      </c>
      <c r="H12" s="5">
        <f t="shared" si="8"/>
        <v>2.4E-2</v>
      </c>
      <c r="I12" s="5">
        <f t="shared" si="8"/>
        <v>1.6069332851855851E-3</v>
      </c>
      <c r="J12" s="5">
        <f t="shared" si="8"/>
        <v>1.5487822662972146E-2</v>
      </c>
      <c r="K12" s="5">
        <f t="shared" si="8"/>
        <v>2.4E-2</v>
      </c>
      <c r="L12" s="5">
        <f t="shared" si="8"/>
        <v>2.4E-2</v>
      </c>
      <c r="M12" s="5">
        <f t="shared" si="8"/>
        <v>1.5477244554630778E-2</v>
      </c>
      <c r="N12" s="5">
        <f t="shared" si="8"/>
        <v>1.6000000000000454E-3</v>
      </c>
      <c r="O12" s="5">
        <f t="shared" si="8"/>
        <v>2.7206755508642256E-2</v>
      </c>
      <c r="P12" s="5">
        <f t="shared" si="8"/>
        <v>2.4E-2</v>
      </c>
      <c r="Q12" s="5">
        <f t="shared" si="8"/>
        <v>1.4379466238880029E-2</v>
      </c>
      <c r="R12" s="5">
        <f t="shared" si="8"/>
        <v>3.252616301275691E-2</v>
      </c>
      <c r="S12" s="5">
        <f t="shared" si="8"/>
        <v>1.8687110685194058E-2</v>
      </c>
      <c r="T12" s="5">
        <f t="shared" si="8"/>
        <v>2.4E-2</v>
      </c>
      <c r="U12" s="5">
        <f t="shared" si="8"/>
        <v>0.04</v>
      </c>
      <c r="V12" s="5">
        <f t="shared" si="8"/>
        <v>1.6069332851855851E-3</v>
      </c>
      <c r="W12" s="5">
        <f t="shared" si="8"/>
        <v>3.6767601012468433E-2</v>
      </c>
      <c r="X12" s="5">
        <f t="shared" si="8"/>
        <v>4.4293214077386671E-2</v>
      </c>
      <c r="Y12" s="5">
        <f t="shared" si="8"/>
        <v>1.012989628436217E-2</v>
      </c>
      <c r="Z12" s="5">
        <f t="shared" si="8"/>
        <v>2.4E-2</v>
      </c>
      <c r="AA12" s="5">
        <f t="shared" si="8"/>
        <v>5.8170075349838493E-2</v>
      </c>
      <c r="AB12" s="5">
        <f t="shared" si="8"/>
        <v>2.4E-2</v>
      </c>
      <c r="AC12" s="5">
        <f t="shared" si="8"/>
        <v>0.18079999999999999</v>
      </c>
      <c r="AD12" s="5">
        <f t="shared" si="8"/>
        <v>0.63839999999999997</v>
      </c>
      <c r="AE12" s="5">
        <f t="shared" si="8"/>
        <v>1</v>
      </c>
    </row>
    <row r="13" spans="1:32">
      <c r="A13" s="3">
        <v>57600</v>
      </c>
      <c r="B13" s="5">
        <f>IF(((B3*10^6/32)/57600)&gt;=256,1,(ABS((ROUND((B3*10^6/32)/57600,0)-(B3*10^6/32)/57600))/((B3*10^6/32)/57600)))</f>
        <v>1.257142857142852E-2</v>
      </c>
      <c r="C13" s="5">
        <f t="shared" ref="C13:AE13" si="9">IF(((C3*10^6/32)/57600)&gt;=256,1,(ABS((ROUND((C3*10^6/32)/57600,0)-(C3*10^6/32)/57600))/((C3*10^6/32)/57600)))</f>
        <v>1.6000000000000454E-3</v>
      </c>
      <c r="D13" s="5">
        <f t="shared" si="9"/>
        <v>1.4403422210339564E-2</v>
      </c>
      <c r="E13" s="5">
        <f t="shared" si="9"/>
        <v>2.0799999999999978E-2</v>
      </c>
      <c r="F13" s="5">
        <f t="shared" si="9"/>
        <v>2.4E-2</v>
      </c>
      <c r="G13" s="5">
        <f t="shared" si="9"/>
        <v>1.4406844396913856E-2</v>
      </c>
      <c r="H13" s="5">
        <f t="shared" si="9"/>
        <v>1.6000000000000454E-3</v>
      </c>
      <c r="I13" s="5">
        <f t="shared" si="9"/>
        <v>1.6069332851854868E-3</v>
      </c>
      <c r="J13" s="5">
        <f t="shared" si="9"/>
        <v>1.4379466238880029E-2</v>
      </c>
      <c r="K13" s="5">
        <f t="shared" si="9"/>
        <v>3.9999999999999945E-2</v>
      </c>
      <c r="L13" s="5">
        <f t="shared" si="9"/>
        <v>2.4E-2</v>
      </c>
      <c r="M13" s="5">
        <f t="shared" si="9"/>
        <v>2.078979989374883E-2</v>
      </c>
      <c r="N13" s="5">
        <f t="shared" si="9"/>
        <v>3.680000000000002E-2</v>
      </c>
      <c r="O13" s="5">
        <f t="shared" si="9"/>
        <v>2.7206755508642325E-2</v>
      </c>
      <c r="P13" s="5">
        <f t="shared" si="9"/>
        <v>2.4E-2</v>
      </c>
      <c r="Q13" s="5">
        <f t="shared" si="9"/>
        <v>5.9180399591658134E-2</v>
      </c>
      <c r="R13" s="5">
        <f t="shared" si="9"/>
        <v>1.4406844396913856E-2</v>
      </c>
      <c r="S13" s="5">
        <f t="shared" si="9"/>
        <v>3.0378533780546193E-2</v>
      </c>
      <c r="T13" s="5">
        <f t="shared" si="9"/>
        <v>7.5199999999999947E-2</v>
      </c>
      <c r="U13" s="5">
        <f t="shared" si="9"/>
        <v>0.04</v>
      </c>
      <c r="V13" s="5">
        <f t="shared" si="9"/>
        <v>1.6069332851854868E-3</v>
      </c>
      <c r="W13" s="5">
        <f t="shared" si="9"/>
        <v>3.6767601012468322E-2</v>
      </c>
      <c r="X13" s="5">
        <f t="shared" si="9"/>
        <v>7.5170134162939939E-2</v>
      </c>
      <c r="Y13" s="5">
        <f t="shared" si="9"/>
        <v>7.199677776658954E-2</v>
      </c>
      <c r="Z13" s="5">
        <f t="shared" si="9"/>
        <v>3.9999999999999945E-2</v>
      </c>
      <c r="AA13" s="5">
        <f t="shared" si="9"/>
        <v>7.9655543595264118E-3</v>
      </c>
      <c r="AB13" s="5">
        <f t="shared" si="9"/>
        <v>7.8400000000000039E-2</v>
      </c>
      <c r="AC13" s="5">
        <f t="shared" si="9"/>
        <v>0.22879999999999995</v>
      </c>
      <c r="AD13" s="5">
        <f t="shared" si="9"/>
        <v>1</v>
      </c>
      <c r="AE13" s="5">
        <f t="shared" si="9"/>
        <v>1</v>
      </c>
    </row>
    <row r="14" spans="1:32">
      <c r="A14" s="3">
        <v>115200</v>
      </c>
      <c r="B14" s="5">
        <f>IF(((B3*10^6/32)/115200)&gt;=256,1,(ABS((ROUND((B3*10^6/32)/115200,0)-(B3*10^6/32)/115200))/((B3*10^6/32)/115200)))</f>
        <v>1.257142857142852E-2</v>
      </c>
      <c r="C14" s="5">
        <f t="shared" ref="C14:AE14" si="10">IF(((C3*10^6/32)/115200)&gt;=256,1,(ABS((ROUND((C3*10^6/32)/115200,0)-(C3*10^6/32)/115200))/((C3*10^6/32)/115200)))</f>
        <v>1.6000000000000454E-3</v>
      </c>
      <c r="D14" s="5">
        <f t="shared" si="10"/>
        <v>1.4403422210339564E-2</v>
      </c>
      <c r="E14" s="5">
        <f t="shared" si="10"/>
        <v>3.680000000000002E-2</v>
      </c>
      <c r="F14" s="5">
        <f t="shared" si="10"/>
        <v>2.4E-2</v>
      </c>
      <c r="G14" s="5">
        <f t="shared" si="10"/>
        <v>1.4406844396913856E-2</v>
      </c>
      <c r="H14" s="5">
        <f t="shared" si="10"/>
        <v>7.5199999999999947E-2</v>
      </c>
      <c r="I14" s="5">
        <f t="shared" si="10"/>
        <v>1.6069332851854868E-3</v>
      </c>
      <c r="J14" s="5">
        <f t="shared" si="10"/>
        <v>7.5222400466676331E-2</v>
      </c>
      <c r="K14" s="5">
        <f t="shared" si="10"/>
        <v>3.9999999999999945E-2</v>
      </c>
      <c r="L14" s="5">
        <f t="shared" si="10"/>
        <v>2.4E-2</v>
      </c>
      <c r="M14" s="5">
        <f t="shared" si="10"/>
        <v>8.8011333451390186E-2</v>
      </c>
      <c r="N14" s="5">
        <f t="shared" si="10"/>
        <v>7.8399999999999984E-2</v>
      </c>
      <c r="O14" s="5">
        <f t="shared" si="10"/>
        <v>2.7206755508642325E-2</v>
      </c>
      <c r="P14" s="5">
        <f t="shared" si="10"/>
        <v>2.4E-2</v>
      </c>
      <c r="Q14" s="5">
        <f t="shared" si="10"/>
        <v>7.5222400466676415E-2</v>
      </c>
      <c r="R14" s="5">
        <f t="shared" si="10"/>
        <v>0.12639217783209844</v>
      </c>
      <c r="S14" s="5">
        <f t="shared" si="10"/>
        <v>0.11681839961667469</v>
      </c>
      <c r="T14" s="5">
        <f t="shared" si="10"/>
        <v>7.8400000000000039E-2</v>
      </c>
      <c r="U14" s="5">
        <f t="shared" si="10"/>
        <v>0.04</v>
      </c>
      <c r="V14" s="5">
        <f t="shared" si="10"/>
        <v>1.6069332851854868E-3</v>
      </c>
      <c r="W14" s="5">
        <f t="shared" si="10"/>
        <v>3.6767601012468322E-2</v>
      </c>
      <c r="X14" s="5">
        <f t="shared" si="10"/>
        <v>7.5170134162939939E-2</v>
      </c>
      <c r="Y14" s="5">
        <f t="shared" si="10"/>
        <v>0.11360386668009256</v>
      </c>
      <c r="Z14" s="5">
        <f t="shared" si="10"/>
        <v>0.15200000000000005</v>
      </c>
      <c r="AA14" s="5">
        <f t="shared" si="10"/>
        <v>0.19044133476856831</v>
      </c>
      <c r="AB14" s="5">
        <f t="shared" si="10"/>
        <v>0.22879999999999995</v>
      </c>
      <c r="AC14" s="5">
        <f t="shared" si="10"/>
        <v>0.22879999999999995</v>
      </c>
      <c r="AD14" s="5">
        <f t="shared" si="10"/>
        <v>1</v>
      </c>
      <c r="AE14" s="5">
        <f t="shared" si="10"/>
        <v>1</v>
      </c>
    </row>
    <row r="15" spans="1:32">
      <c r="A15" s="3">
        <v>230400</v>
      </c>
      <c r="B15" s="5">
        <f>IF(((B3*10^6/32)/230400)&gt;=256,1,(ABS((ROUND((B3*10^6/32)/230400,0)-(B3*10^6/32)/230400))/((B3*10^6/32)/230400)))</f>
        <v>5.3257142857142913E-2</v>
      </c>
      <c r="C15" s="5">
        <f t="shared" ref="C15:AE15" si="11">IF(((C3*10^6/32)/230400)&gt;=256,1,(ABS((ROUND((C3*10^6/32)/230400,0)-(C3*10^6/32)/230400))/((C3*10^6/32)/230400)))</f>
        <v>7.5199999999999947E-2</v>
      </c>
      <c r="D15" s="5">
        <f t="shared" si="11"/>
        <v>7.5196266679629559E-2</v>
      </c>
      <c r="E15" s="5">
        <f t="shared" si="11"/>
        <v>7.8399999999999984E-2</v>
      </c>
      <c r="F15" s="5">
        <f t="shared" si="11"/>
        <v>2.4E-2</v>
      </c>
      <c r="G15" s="5">
        <f t="shared" si="11"/>
        <v>0.12639217783209844</v>
      </c>
      <c r="H15" s="5">
        <f t="shared" si="11"/>
        <v>7.8400000000000039E-2</v>
      </c>
      <c r="I15" s="5">
        <f t="shared" si="11"/>
        <v>1.6069332851854868E-3</v>
      </c>
      <c r="J15" s="5">
        <f t="shared" si="11"/>
        <v>7.5222400466676331E-2</v>
      </c>
      <c r="K15" s="5">
        <f t="shared" si="11"/>
        <v>0.15200000000000005</v>
      </c>
      <c r="L15" s="5">
        <f t="shared" si="11"/>
        <v>0.18079999999999999</v>
      </c>
      <c r="M15" s="5">
        <f t="shared" si="11"/>
        <v>0.12959093323888785</v>
      </c>
      <c r="N15" s="5">
        <f t="shared" si="11"/>
        <v>7.8399999999999984E-2</v>
      </c>
      <c r="O15" s="5">
        <f t="shared" si="11"/>
        <v>2.7206755508642325E-2</v>
      </c>
      <c r="P15" s="5">
        <f t="shared" si="11"/>
        <v>2.4E-2</v>
      </c>
      <c r="Q15" s="5">
        <f t="shared" si="11"/>
        <v>7.5222400466676415E-2</v>
      </c>
      <c r="R15" s="5">
        <f t="shared" si="11"/>
        <v>0.12639217783209844</v>
      </c>
      <c r="S15" s="5">
        <f t="shared" si="11"/>
        <v>0.17757546717776707</v>
      </c>
      <c r="T15" s="5">
        <f t="shared" si="11"/>
        <v>0.22879999999999995</v>
      </c>
      <c r="U15" s="5">
        <f t="shared" si="11"/>
        <v>0.28000000000000003</v>
      </c>
      <c r="V15" s="5">
        <f t="shared" si="11"/>
        <v>0.3311907556197527</v>
      </c>
      <c r="W15" s="5">
        <f t="shared" si="11"/>
        <v>0.30882159932502112</v>
      </c>
      <c r="X15" s="5">
        <f t="shared" si="11"/>
        <v>0.28321991055804002</v>
      </c>
      <c r="Y15" s="5">
        <f t="shared" si="11"/>
        <v>0.25759742221327164</v>
      </c>
      <c r="Z15" s="5">
        <f t="shared" si="11"/>
        <v>0.23199999999999996</v>
      </c>
      <c r="AA15" s="5">
        <f t="shared" si="11"/>
        <v>0.20637244348762113</v>
      </c>
      <c r="AB15" s="5">
        <f t="shared" si="11"/>
        <v>0.22879999999999995</v>
      </c>
      <c r="AC15" s="5">
        <f t="shared" si="11"/>
        <v>1</v>
      </c>
      <c r="AD15" s="5">
        <f t="shared" si="11"/>
        <v>1</v>
      </c>
      <c r="AE15" s="5">
        <f t="shared" si="11"/>
        <v>1</v>
      </c>
    </row>
    <row r="16" spans="1:32">
      <c r="A16" s="2"/>
      <c r="B16" s="2"/>
    </row>
    <row r="17" spans="1:31">
      <c r="A17" t="s">
        <v>2</v>
      </c>
      <c r="B17" s="9" t="s">
        <v>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3" customFormat="1">
      <c r="A18" s="3" t="s">
        <v>0</v>
      </c>
      <c r="B18" s="3">
        <v>56</v>
      </c>
      <c r="C18" s="3">
        <v>48</v>
      </c>
      <c r="D18" s="3">
        <v>41.143000000000001</v>
      </c>
      <c r="E18" s="3">
        <v>32</v>
      </c>
      <c r="F18" s="3">
        <v>28.8</v>
      </c>
      <c r="G18" s="3">
        <v>26.181999999999999</v>
      </c>
      <c r="H18" s="3">
        <v>24</v>
      </c>
      <c r="I18" s="3">
        <v>22.154</v>
      </c>
      <c r="J18" s="3">
        <v>20.571000000000002</v>
      </c>
      <c r="K18" s="3">
        <v>19.2</v>
      </c>
      <c r="L18" s="3">
        <v>18</v>
      </c>
      <c r="M18" s="3">
        <v>16.940999999999999</v>
      </c>
      <c r="N18" s="3">
        <v>16</v>
      </c>
      <c r="O18" s="3">
        <v>15.157999999999999</v>
      </c>
      <c r="P18" s="3">
        <v>14.4</v>
      </c>
      <c r="Q18" s="3">
        <v>13.714</v>
      </c>
      <c r="R18" s="3">
        <v>13.090999999999999</v>
      </c>
      <c r="S18" s="3">
        <v>12.522</v>
      </c>
      <c r="T18" s="3">
        <v>12</v>
      </c>
      <c r="U18" s="3">
        <v>11.52</v>
      </c>
      <c r="V18" s="3">
        <v>11.077</v>
      </c>
      <c r="W18" s="3">
        <v>10.667</v>
      </c>
      <c r="X18" s="3">
        <v>10.286</v>
      </c>
      <c r="Y18" s="3">
        <v>9.9309999999999992</v>
      </c>
      <c r="Z18" s="3">
        <v>9.6</v>
      </c>
      <c r="AA18" s="3">
        <v>9.2899999999999991</v>
      </c>
      <c r="AB18" s="3">
        <v>6</v>
      </c>
      <c r="AC18" s="3">
        <v>3</v>
      </c>
      <c r="AD18" s="3">
        <v>0.75</v>
      </c>
      <c r="AE18" s="3">
        <v>0.1875</v>
      </c>
    </row>
    <row r="19" spans="1:31">
      <c r="A19" s="3">
        <v>300</v>
      </c>
      <c r="B19" s="4">
        <f>IF((((B18*10^6/12)/16)/300)&gt;=256,1,(ABS((ROUND(((B18*10^6/12)/16)/300,0)-((B18*10^6/12)/16)/300))/(((B18*10^6/12)/16)/300)))</f>
        <v>1</v>
      </c>
      <c r="C19" s="4">
        <f t="shared" ref="C19:AE19" si="12">IF((((C18*10^6/12)/16)/300)&gt;=256,1,(ABS((ROUND(((C18*10^6/12)/16)/300,0)-((C18*10^6/12)/16)/300))/(((C18*10^6/12)/16)/300)))</f>
        <v>1</v>
      </c>
      <c r="D19" s="4">
        <f t="shared" si="12"/>
        <v>1</v>
      </c>
      <c r="E19" s="4">
        <f t="shared" si="12"/>
        <v>1</v>
      </c>
      <c r="F19" s="4">
        <f t="shared" si="12"/>
        <v>1</v>
      </c>
      <c r="G19" s="4">
        <f t="shared" si="12"/>
        <v>1</v>
      </c>
      <c r="H19" s="4">
        <f t="shared" si="12"/>
        <v>1</v>
      </c>
      <c r="I19" s="4">
        <f t="shared" si="12"/>
        <v>1</v>
      </c>
      <c r="J19" s="4">
        <f t="shared" si="12"/>
        <v>1</v>
      </c>
      <c r="K19" s="4">
        <f t="shared" si="12"/>
        <v>1</v>
      </c>
      <c r="L19" s="4">
        <f t="shared" si="12"/>
        <v>1</v>
      </c>
      <c r="M19" s="4">
        <f t="shared" si="12"/>
        <v>1</v>
      </c>
      <c r="N19" s="4">
        <f t="shared" si="12"/>
        <v>1</v>
      </c>
      <c r="O19" s="4">
        <f t="shared" si="12"/>
        <v>1</v>
      </c>
      <c r="P19" s="4">
        <f t="shared" si="12"/>
        <v>0</v>
      </c>
      <c r="Q19" s="4">
        <f t="shared" si="12"/>
        <v>3.7917456613676803E-4</v>
      </c>
      <c r="R19" s="4">
        <f t="shared" si="12"/>
        <v>1.2069360629440766E-3</v>
      </c>
      <c r="S19" s="4">
        <f t="shared" si="12"/>
        <v>1.8207954000958749E-3</v>
      </c>
      <c r="T19" s="4">
        <f t="shared" si="12"/>
        <v>1.6000000000000454E-3</v>
      </c>
      <c r="U19" s="4">
        <f t="shared" si="12"/>
        <v>0</v>
      </c>
      <c r="V19" s="4">
        <f t="shared" si="12"/>
        <v>1.6069332851856343E-3</v>
      </c>
      <c r="W19" s="4">
        <f t="shared" si="12"/>
        <v>1.0312177744444294E-3</v>
      </c>
      <c r="X19" s="4">
        <f t="shared" si="12"/>
        <v>2.3721563289908791E-3</v>
      </c>
      <c r="Y19" s="4">
        <f t="shared" si="12"/>
        <v>2.3965360990837506E-3</v>
      </c>
      <c r="Z19" s="4">
        <f t="shared" si="12"/>
        <v>2.0000000000000569E-3</v>
      </c>
      <c r="AA19" s="4">
        <f t="shared" si="12"/>
        <v>1.7653390742732753E-3</v>
      </c>
      <c r="AB19" s="4">
        <f t="shared" si="12"/>
        <v>1.6000000000000454E-3</v>
      </c>
      <c r="AC19" s="4">
        <f t="shared" si="12"/>
        <v>1.6000000000000454E-3</v>
      </c>
      <c r="AD19" s="4">
        <f t="shared" si="12"/>
        <v>1.6000000000000454E-3</v>
      </c>
      <c r="AE19" s="4">
        <f t="shared" si="12"/>
        <v>7.8400000000000039E-2</v>
      </c>
    </row>
    <row r="20" spans="1:31">
      <c r="A20" s="3">
        <v>600</v>
      </c>
      <c r="B20" s="4">
        <f>IF((((B18*10^6/12)/16)/600)&gt;=256,1,(ABS((ROUND(((B18*10^6/12)/16)/600,0)-((B18*10^6/12)/16)/600))/(((B18*10^6/12)/16)/600)))</f>
        <v>1</v>
      </c>
      <c r="C20" s="4">
        <f t="shared" ref="C20:AE20" si="13">IF((((C18*10^6/12)/16)/600)&gt;=256,1,(ABS((ROUND(((C18*10^6/12)/16)/600,0)-((C18*10^6/12)/16)/600))/(((C18*10^6/12)/16)/600)))</f>
        <v>1</v>
      </c>
      <c r="D20" s="4">
        <f t="shared" si="13"/>
        <v>1</v>
      </c>
      <c r="E20" s="4">
        <f t="shared" si="13"/>
        <v>1</v>
      </c>
      <c r="F20" s="4">
        <f t="shared" si="13"/>
        <v>0</v>
      </c>
      <c r="G20" s="4">
        <f t="shared" si="13"/>
        <v>1.2069360629440766E-3</v>
      </c>
      <c r="H20" s="4">
        <f t="shared" si="13"/>
        <v>1.6000000000000454E-3</v>
      </c>
      <c r="I20" s="4">
        <f t="shared" si="13"/>
        <v>1.6069332851856343E-3</v>
      </c>
      <c r="J20" s="4">
        <f t="shared" si="13"/>
        <v>2.4208837684117886E-3</v>
      </c>
      <c r="K20" s="4">
        <f t="shared" si="13"/>
        <v>2.0000000000000569E-3</v>
      </c>
      <c r="L20" s="4">
        <f t="shared" si="13"/>
        <v>1.6000000000000001E-3</v>
      </c>
      <c r="M20" s="4">
        <f t="shared" si="13"/>
        <v>3.8958739153526411E-4</v>
      </c>
      <c r="N20" s="4">
        <f t="shared" si="13"/>
        <v>8.0000000000002281E-4</v>
      </c>
      <c r="O20" s="4">
        <f t="shared" si="13"/>
        <v>3.193033381712603E-3</v>
      </c>
      <c r="P20" s="4">
        <f t="shared" si="13"/>
        <v>0</v>
      </c>
      <c r="Q20" s="4">
        <f t="shared" si="13"/>
        <v>3.7917456613676803E-4</v>
      </c>
      <c r="R20" s="4">
        <f t="shared" si="13"/>
        <v>3.1930333817125575E-3</v>
      </c>
      <c r="S20" s="4">
        <f t="shared" si="13"/>
        <v>2.7791087685672777E-3</v>
      </c>
      <c r="T20" s="4">
        <f t="shared" si="13"/>
        <v>1.6000000000000454E-3</v>
      </c>
      <c r="U20" s="4">
        <f t="shared" si="13"/>
        <v>0</v>
      </c>
      <c r="V20" s="4">
        <f t="shared" si="13"/>
        <v>1.6069332851856343E-3</v>
      </c>
      <c r="W20" s="4">
        <f t="shared" si="13"/>
        <v>4.3686134808288441E-3</v>
      </c>
      <c r="X20" s="4">
        <f t="shared" si="13"/>
        <v>3.2276881197744333E-3</v>
      </c>
      <c r="Y20" s="4">
        <f t="shared" si="13"/>
        <v>2.3965360990837506E-3</v>
      </c>
      <c r="Z20" s="4">
        <f t="shared" si="13"/>
        <v>3.9999999999999437E-3</v>
      </c>
      <c r="AA20" s="4">
        <f t="shared" si="13"/>
        <v>4.4348762109796859E-3</v>
      </c>
      <c r="AB20" s="4">
        <f t="shared" si="13"/>
        <v>1.6000000000000454E-3</v>
      </c>
      <c r="AC20" s="4">
        <f t="shared" si="13"/>
        <v>1.6000000000000454E-3</v>
      </c>
      <c r="AD20" s="4">
        <f t="shared" si="13"/>
        <v>7.5199999999999947E-2</v>
      </c>
      <c r="AE20" s="4">
        <f t="shared" si="13"/>
        <v>0.22879999999999995</v>
      </c>
    </row>
    <row r="21" spans="1:31">
      <c r="A21" s="3">
        <v>1200</v>
      </c>
      <c r="B21" s="4">
        <f>IF((((B18*10^6/12)/16)/1200)&gt;=256,1,(ABS((ROUND(((B18*10^6/12)/16)/1200,0)-((B18*10^6/12)/16)/1200))/(((B18*10^6/12)/16)/1200)))</f>
        <v>2.2857142857149351E-4</v>
      </c>
      <c r="C21" s="4">
        <f t="shared" ref="C21:AE21" si="14">IF((((C18*10^6/12)/16)/1200)&gt;=256,1,(ABS((ROUND(((C18*10^6/12)/16)/1200,0)-((C18*10^6/12)/16)/1200))/(((C18*10^6/12)/16)/1200)))</f>
        <v>1.6000000000000454E-3</v>
      </c>
      <c r="D21" s="4">
        <f t="shared" si="14"/>
        <v>2.3965194565296472E-3</v>
      </c>
      <c r="E21" s="4">
        <f t="shared" si="14"/>
        <v>8.0000000000002281E-4</v>
      </c>
      <c r="F21" s="4">
        <f t="shared" si="14"/>
        <v>0</v>
      </c>
      <c r="G21" s="4">
        <f t="shared" si="14"/>
        <v>3.1930333817125575E-3</v>
      </c>
      <c r="H21" s="4">
        <f t="shared" si="14"/>
        <v>1.6000000000000454E-3</v>
      </c>
      <c r="I21" s="4">
        <f t="shared" si="14"/>
        <v>1.6069332851856343E-3</v>
      </c>
      <c r="J21" s="4">
        <f t="shared" si="14"/>
        <v>3.1792329006854838E-3</v>
      </c>
      <c r="K21" s="4">
        <f t="shared" si="14"/>
        <v>3.9999999999999437E-3</v>
      </c>
      <c r="L21" s="4">
        <f t="shared" si="14"/>
        <v>1.6000000000000001E-3</v>
      </c>
      <c r="M21" s="4">
        <f t="shared" si="14"/>
        <v>6.4104834425359244E-3</v>
      </c>
      <c r="N21" s="4">
        <f t="shared" si="14"/>
        <v>6.3999999999999778E-3</v>
      </c>
      <c r="O21" s="4">
        <f t="shared" si="14"/>
        <v>3.193033381712603E-3</v>
      </c>
      <c r="P21" s="4">
        <f t="shared" si="14"/>
        <v>8.0000000000000002E-3</v>
      </c>
      <c r="Q21" s="4">
        <f t="shared" si="14"/>
        <v>8.0210004375091421E-3</v>
      </c>
      <c r="R21" s="4">
        <f t="shared" si="14"/>
        <v>3.1930333817125575E-3</v>
      </c>
      <c r="S21" s="4">
        <f t="shared" si="14"/>
        <v>6.4206995687590279E-3</v>
      </c>
      <c r="T21" s="4">
        <f t="shared" si="14"/>
        <v>1.6000000000000454E-3</v>
      </c>
      <c r="U21" s="4">
        <f t="shared" si="14"/>
        <v>0</v>
      </c>
      <c r="V21" s="4">
        <f t="shared" si="14"/>
        <v>1.6069332851856343E-3</v>
      </c>
      <c r="W21" s="4">
        <f t="shared" si="14"/>
        <v>6.4310490297177026E-3</v>
      </c>
      <c r="X21" s="4">
        <f t="shared" si="14"/>
        <v>7.972000777756191E-3</v>
      </c>
      <c r="Y21" s="4">
        <f t="shared" si="14"/>
        <v>2.3965360990837506E-3</v>
      </c>
      <c r="Z21" s="4">
        <f t="shared" si="14"/>
        <v>8.0000000000000574E-3</v>
      </c>
      <c r="AA21" s="4">
        <f t="shared" si="14"/>
        <v>7.9655543595262366E-3</v>
      </c>
      <c r="AB21" s="4">
        <f t="shared" si="14"/>
        <v>1.6000000000000454E-3</v>
      </c>
      <c r="AC21" s="4">
        <f t="shared" si="14"/>
        <v>1.6000000000000454E-3</v>
      </c>
      <c r="AD21" s="4">
        <f t="shared" si="14"/>
        <v>7.8400000000000039E-2</v>
      </c>
      <c r="AE21" s="4">
        <f t="shared" si="14"/>
        <v>0.22879999999999995</v>
      </c>
    </row>
    <row r="22" spans="1:31">
      <c r="A22" s="3">
        <v>2400</v>
      </c>
      <c r="B22" s="4">
        <f>IF((((B18*10^6/12)/16)/2400)&gt;=256,1,(ABS((ROUND(((B18*10^6/12)/16)/2400,0)-((B18*10^6/12)/16)/2400))/(((B18*10^6/12)/16)/2400)))</f>
        <v>3.8857142857142207E-3</v>
      </c>
      <c r="C22" s="4">
        <f t="shared" ref="C22:AE22" si="15">IF((((C18*10^6/12)/16)/2400)&gt;=256,1,(ABS((ROUND(((C18*10^6/12)/16)/2400,0)-((C18*10^6/12)/16)/2400))/(((C18*10^6/12)/16)/2400)))</f>
        <v>1.6000000000000454E-3</v>
      </c>
      <c r="D22" s="4">
        <f t="shared" si="15"/>
        <v>3.2034610990934235E-3</v>
      </c>
      <c r="E22" s="4">
        <f t="shared" si="15"/>
        <v>6.3999999999999778E-3</v>
      </c>
      <c r="F22" s="4">
        <f t="shared" si="15"/>
        <v>8.0000000000000002E-3</v>
      </c>
      <c r="G22" s="4">
        <f t="shared" si="15"/>
        <v>3.1930333817125575E-3</v>
      </c>
      <c r="H22" s="4">
        <f t="shared" si="15"/>
        <v>1.6000000000000454E-3</v>
      </c>
      <c r="I22" s="4">
        <f t="shared" si="15"/>
        <v>1.6069332851856343E-3</v>
      </c>
      <c r="J22" s="4">
        <f t="shared" si="15"/>
        <v>8.0210004375090606E-3</v>
      </c>
      <c r="K22" s="4">
        <f t="shared" si="15"/>
        <v>8.0000000000000574E-3</v>
      </c>
      <c r="L22" s="4">
        <f t="shared" si="15"/>
        <v>1.6000000000000001E-3</v>
      </c>
      <c r="M22" s="4">
        <f t="shared" si="15"/>
        <v>6.4104834425359244E-3</v>
      </c>
      <c r="N22" s="4">
        <f t="shared" si="15"/>
        <v>8.0000000000000227E-3</v>
      </c>
      <c r="O22" s="4">
        <f t="shared" si="15"/>
        <v>3.193033381712603E-3</v>
      </c>
      <c r="P22" s="4">
        <f t="shared" si="15"/>
        <v>8.0000000000000002E-3</v>
      </c>
      <c r="Q22" s="4">
        <f t="shared" si="15"/>
        <v>8.0210004375091421E-3</v>
      </c>
      <c r="R22" s="4">
        <f t="shared" si="15"/>
        <v>1.4406844396913979E-2</v>
      </c>
      <c r="S22" s="4">
        <f t="shared" si="15"/>
        <v>6.4206995687590279E-3</v>
      </c>
      <c r="T22" s="4">
        <f t="shared" si="15"/>
        <v>1.6000000000000454E-3</v>
      </c>
      <c r="U22" s="4">
        <f t="shared" si="15"/>
        <v>0</v>
      </c>
      <c r="V22" s="4">
        <f t="shared" si="15"/>
        <v>1.6069332851856343E-3</v>
      </c>
      <c r="W22" s="4">
        <f t="shared" si="15"/>
        <v>6.4310490297177026E-3</v>
      </c>
      <c r="X22" s="4">
        <f t="shared" si="15"/>
        <v>1.4427377017305057E-2</v>
      </c>
      <c r="Y22" s="4">
        <f t="shared" si="15"/>
        <v>2.0803544456751512E-2</v>
      </c>
      <c r="Z22" s="4">
        <f t="shared" si="15"/>
        <v>8.0000000000000574E-3</v>
      </c>
      <c r="AA22" s="4">
        <f t="shared" si="15"/>
        <v>7.9655543595262366E-3</v>
      </c>
      <c r="AB22" s="4">
        <f t="shared" si="15"/>
        <v>1.6000000000000454E-3</v>
      </c>
      <c r="AC22" s="4">
        <f t="shared" si="15"/>
        <v>7.5199999999999947E-2</v>
      </c>
      <c r="AD22" s="4">
        <f t="shared" si="15"/>
        <v>0.22879999999999995</v>
      </c>
      <c r="AE22" s="4">
        <f t="shared" si="15"/>
        <v>1</v>
      </c>
    </row>
    <row r="23" spans="1:31">
      <c r="A23" s="3">
        <v>4800</v>
      </c>
      <c r="B23" s="4">
        <f>IF((((B18*10^6/12)/16)/4800)&gt;=256,1,(ABS((ROUND(((B18*10^6/12)/16)/4800,0)-((B18*10^6/12)/16)/4800))/(((B18*10^6/12)/16)/4800)))</f>
        <v>3.8857142857142207E-3</v>
      </c>
      <c r="C23" s="4">
        <f t="shared" ref="C23:AE23" si="16">IF((((C18*10^6/12)/16)/4800)&gt;=256,1,(ABS((ROUND(((C18*10^6/12)/16)/4800,0)-((C18*10^6/12)/16)/4800))/(((C18*10^6/12)/16)/4800)))</f>
        <v>1.6000000000000454E-3</v>
      </c>
      <c r="D23" s="4">
        <f t="shared" si="16"/>
        <v>7.9965000121527182E-3</v>
      </c>
      <c r="E23" s="4">
        <f t="shared" si="16"/>
        <v>8.0000000000000227E-3</v>
      </c>
      <c r="F23" s="4">
        <f t="shared" si="16"/>
        <v>8.0000000000000002E-3</v>
      </c>
      <c r="G23" s="4">
        <f t="shared" si="16"/>
        <v>1.4406844396913979E-2</v>
      </c>
      <c r="H23" s="4">
        <f t="shared" si="16"/>
        <v>1.6000000000000454E-3</v>
      </c>
      <c r="I23" s="4">
        <f t="shared" si="16"/>
        <v>1.6069332851856343E-3</v>
      </c>
      <c r="J23" s="4">
        <f t="shared" si="16"/>
        <v>1.4379466238880029E-2</v>
      </c>
      <c r="K23" s="4">
        <f t="shared" si="16"/>
        <v>8.0000000000000574E-3</v>
      </c>
      <c r="L23" s="4">
        <f t="shared" si="16"/>
        <v>2.4E-2</v>
      </c>
      <c r="M23" s="4">
        <f t="shared" si="16"/>
        <v>2.078979989374883E-2</v>
      </c>
      <c r="N23" s="4">
        <f t="shared" si="16"/>
        <v>2.0799999999999978E-2</v>
      </c>
      <c r="O23" s="4">
        <f t="shared" si="16"/>
        <v>2.7206755508642325E-2</v>
      </c>
      <c r="P23" s="4">
        <f t="shared" si="16"/>
        <v>2.4E-2</v>
      </c>
      <c r="Q23" s="4">
        <f t="shared" si="16"/>
        <v>8.0210004375091421E-3</v>
      </c>
      <c r="R23" s="4">
        <f t="shared" si="16"/>
        <v>1.4406844396913979E-2</v>
      </c>
      <c r="S23" s="4">
        <f t="shared" si="16"/>
        <v>3.0378533780546193E-2</v>
      </c>
      <c r="T23" s="4">
        <f t="shared" si="16"/>
        <v>1.6000000000000454E-3</v>
      </c>
      <c r="U23" s="4">
        <f t="shared" si="16"/>
        <v>0.04</v>
      </c>
      <c r="V23" s="4">
        <f t="shared" si="16"/>
        <v>1.6069332851856343E-3</v>
      </c>
      <c r="W23" s="4">
        <f t="shared" si="16"/>
        <v>3.6767601012468482E-2</v>
      </c>
      <c r="X23" s="4">
        <f t="shared" si="16"/>
        <v>1.4427377017305057E-2</v>
      </c>
      <c r="Y23" s="4">
        <f t="shared" si="16"/>
        <v>2.0803544456751512E-2</v>
      </c>
      <c r="Z23" s="4">
        <f t="shared" si="16"/>
        <v>3.9999999999999945E-2</v>
      </c>
      <c r="AA23" s="4">
        <f t="shared" si="16"/>
        <v>7.9655543595262366E-3</v>
      </c>
      <c r="AB23" s="4">
        <f t="shared" si="16"/>
        <v>7.5199999999999947E-2</v>
      </c>
      <c r="AC23" s="4">
        <f t="shared" si="16"/>
        <v>7.8400000000000039E-2</v>
      </c>
      <c r="AD23" s="4">
        <f t="shared" si="16"/>
        <v>0.22879999999999995</v>
      </c>
      <c r="AE23" s="4">
        <f t="shared" si="16"/>
        <v>1</v>
      </c>
    </row>
    <row r="24" spans="1:31">
      <c r="A24" s="3">
        <v>9600</v>
      </c>
      <c r="B24" s="4">
        <f>IF((((B18*10^6/12)/16)/9600)&gt;=256,1,(ABS((ROUND(((B18*10^6/12)/16)/9600,0)-((B18*10^6/12)/16)/9600))/(((B18*10^6/12)/16)/9600)))</f>
        <v>1.2571428571428636E-2</v>
      </c>
      <c r="C24" s="4">
        <f t="shared" ref="C24:AE24" si="17">IF((((C18*10^6/12)/16)/9600)&gt;=256,1,(ABS((ROUND(((C18*10^6/12)/16)/9600,0)-((C18*10^6/12)/16)/9600))/(((C18*10^6/12)/16)/9600)))</f>
        <v>1.6000000000000454E-3</v>
      </c>
      <c r="D24" s="4">
        <f t="shared" si="17"/>
        <v>1.4403422210339564E-2</v>
      </c>
      <c r="E24" s="4">
        <f t="shared" si="17"/>
        <v>2.0799999999999978E-2</v>
      </c>
      <c r="F24" s="4">
        <f t="shared" si="17"/>
        <v>2.4E-2</v>
      </c>
      <c r="G24" s="4">
        <f t="shared" si="17"/>
        <v>1.4406844396913979E-2</v>
      </c>
      <c r="H24" s="4">
        <f t="shared" si="17"/>
        <v>1.6000000000000454E-3</v>
      </c>
      <c r="I24" s="4">
        <f t="shared" si="17"/>
        <v>1.6069332851856343E-3</v>
      </c>
      <c r="J24" s="4">
        <f t="shared" si="17"/>
        <v>1.4379466238880029E-2</v>
      </c>
      <c r="K24" s="4">
        <f t="shared" si="17"/>
        <v>3.9999999999999945E-2</v>
      </c>
      <c r="L24" s="4">
        <f t="shared" si="17"/>
        <v>2.4E-2</v>
      </c>
      <c r="M24" s="4">
        <f t="shared" si="17"/>
        <v>2.078979989374883E-2</v>
      </c>
      <c r="N24" s="4">
        <f t="shared" si="17"/>
        <v>3.680000000000002E-2</v>
      </c>
      <c r="O24" s="4">
        <f t="shared" si="17"/>
        <v>2.7206755508642325E-2</v>
      </c>
      <c r="P24" s="4">
        <f t="shared" si="17"/>
        <v>2.4E-2</v>
      </c>
      <c r="Q24" s="4">
        <f t="shared" si="17"/>
        <v>5.9180399591658134E-2</v>
      </c>
      <c r="R24" s="4">
        <f t="shared" si="17"/>
        <v>1.4406844396913979E-2</v>
      </c>
      <c r="S24" s="4">
        <f t="shared" si="17"/>
        <v>3.0378533780546193E-2</v>
      </c>
      <c r="T24" s="4">
        <f t="shared" si="17"/>
        <v>7.5199999999999947E-2</v>
      </c>
      <c r="U24" s="4">
        <f t="shared" si="17"/>
        <v>0.04</v>
      </c>
      <c r="V24" s="4">
        <f t="shared" si="17"/>
        <v>1.6069332851856343E-3</v>
      </c>
      <c r="W24" s="4">
        <f t="shared" si="17"/>
        <v>3.6767601012468482E-2</v>
      </c>
      <c r="X24" s="4">
        <f t="shared" si="17"/>
        <v>7.5170134162939939E-2</v>
      </c>
      <c r="Y24" s="4">
        <f t="shared" si="17"/>
        <v>7.199677776658954E-2</v>
      </c>
      <c r="Z24" s="4">
        <f t="shared" si="17"/>
        <v>3.9999999999999945E-2</v>
      </c>
      <c r="AA24" s="4">
        <f t="shared" si="17"/>
        <v>7.9655543595262366E-3</v>
      </c>
      <c r="AB24" s="4">
        <f t="shared" si="17"/>
        <v>7.8400000000000039E-2</v>
      </c>
      <c r="AC24" s="4">
        <f t="shared" si="17"/>
        <v>0.22879999999999995</v>
      </c>
      <c r="AD24" s="4">
        <f t="shared" si="17"/>
        <v>1</v>
      </c>
      <c r="AE24" s="4">
        <f t="shared" si="17"/>
        <v>1</v>
      </c>
    </row>
    <row r="25" spans="1:31">
      <c r="A25" s="3">
        <v>14400</v>
      </c>
      <c r="B25" s="4">
        <f>IF((((B18*10^6/12)/16)/14400)&gt;=256,1,(ABS((ROUND(((B18*10^6/12)/16)/14400,0)-((B18*10^6/12)/16)/14400))/(((B18*10^6/12)/16)/14400)))</f>
        <v>1.2571428571428577E-2</v>
      </c>
      <c r="C25" s="4">
        <f t="shared" ref="C25:AE25" si="18">IF((((C18*10^6/12)/16)/14400)&gt;=256,1,(ABS((ROUND(((C18*10^6/12)/16)/14400,0)-((C18*10^6/12)/16)/14400))/(((C18*10^6/12)/16)/14400)))</f>
        <v>2.0799999999999978E-2</v>
      </c>
      <c r="D25" s="4">
        <f t="shared" si="18"/>
        <v>7.9965000121526367E-3</v>
      </c>
      <c r="E25" s="4">
        <f t="shared" si="18"/>
        <v>3.6800000000000131E-2</v>
      </c>
      <c r="F25" s="4">
        <f t="shared" si="18"/>
        <v>3.9999999999999945E-2</v>
      </c>
      <c r="G25" s="4">
        <f t="shared" si="18"/>
        <v>4.9606599954167108E-2</v>
      </c>
      <c r="H25" s="4">
        <f t="shared" si="18"/>
        <v>3.680000000000002E-2</v>
      </c>
      <c r="I25" s="4">
        <f t="shared" si="18"/>
        <v>1.6069332851856343E-3</v>
      </c>
      <c r="J25" s="4">
        <f t="shared" si="18"/>
        <v>5.9180399591658134E-2</v>
      </c>
      <c r="K25" s="4">
        <f t="shared" si="18"/>
        <v>7.9999999999999707E-3</v>
      </c>
      <c r="L25" s="4">
        <f t="shared" si="18"/>
        <v>7.5199999999999947E-2</v>
      </c>
      <c r="M25" s="4">
        <f t="shared" si="18"/>
        <v>2.0789799893748878E-2</v>
      </c>
      <c r="N25" s="4">
        <f t="shared" si="18"/>
        <v>3.6800000000000131E-2</v>
      </c>
      <c r="O25" s="4">
        <f t="shared" si="18"/>
        <v>8.8006333289352284E-2</v>
      </c>
      <c r="P25" s="4">
        <f t="shared" si="18"/>
        <v>3.9999999999999945E-2</v>
      </c>
      <c r="Q25" s="4">
        <f t="shared" si="18"/>
        <v>8.0210004375091421E-3</v>
      </c>
      <c r="R25" s="4">
        <f t="shared" si="18"/>
        <v>5.59926667175921E-2</v>
      </c>
      <c r="S25" s="4">
        <f t="shared" si="18"/>
        <v>0.10397700047915678</v>
      </c>
      <c r="T25" s="4">
        <f t="shared" si="18"/>
        <v>7.8399999999999984E-2</v>
      </c>
      <c r="U25" s="4">
        <f t="shared" si="18"/>
        <v>4.000000000000007E-2</v>
      </c>
      <c r="V25" s="4">
        <f t="shared" si="18"/>
        <v>1.6069332851856343E-3</v>
      </c>
      <c r="W25" s="4">
        <f t="shared" si="18"/>
        <v>3.6767601012468447E-2</v>
      </c>
      <c r="X25" s="4">
        <f t="shared" si="18"/>
        <v>7.5170134162939939E-2</v>
      </c>
      <c r="Y25" s="4">
        <f t="shared" si="18"/>
        <v>0.11360386668009261</v>
      </c>
      <c r="Z25" s="4">
        <f t="shared" si="18"/>
        <v>0.13600000000000004</v>
      </c>
      <c r="AA25" s="4">
        <f t="shared" si="18"/>
        <v>0.10716899892357365</v>
      </c>
      <c r="AB25" s="4">
        <f t="shared" si="18"/>
        <v>7.8399999999999984E-2</v>
      </c>
      <c r="AC25" s="4">
        <f t="shared" si="18"/>
        <v>7.8399999999999984E-2</v>
      </c>
      <c r="AD25" s="4">
        <f t="shared" si="18"/>
        <v>1</v>
      </c>
      <c r="AE25" s="4">
        <f t="shared" si="18"/>
        <v>1</v>
      </c>
    </row>
    <row r="26" spans="1:31">
      <c r="A26" s="3">
        <v>19200</v>
      </c>
      <c r="B26" s="4">
        <f>IF((((B18*10^6/12)/16)/19200)&gt;=256,1,(ABS((ROUND(((B18*10^6/12)/16)/19200,0)-((B18*10^6/12)/16)/19200))/(((B18*10^6/12)/16)/19200)))</f>
        <v>1.2571428571428636E-2</v>
      </c>
      <c r="C26" s="4">
        <f t="shared" ref="C26:AE26" si="19">IF((((C18*10^6/12)/16)/19200)&gt;=256,1,(ABS((ROUND(((C18*10^6/12)/16)/19200,0)-((C18*10^6/12)/16)/19200))/(((C18*10^6/12)/16)/19200)))</f>
        <v>1.6000000000000454E-3</v>
      </c>
      <c r="D26" s="4">
        <f t="shared" si="19"/>
        <v>1.4403422210339564E-2</v>
      </c>
      <c r="E26" s="4">
        <f t="shared" si="19"/>
        <v>3.680000000000002E-2</v>
      </c>
      <c r="F26" s="4">
        <f t="shared" si="19"/>
        <v>2.4E-2</v>
      </c>
      <c r="G26" s="4">
        <f t="shared" si="19"/>
        <v>1.4406844396913979E-2</v>
      </c>
      <c r="H26" s="4">
        <f t="shared" si="19"/>
        <v>7.5199999999999947E-2</v>
      </c>
      <c r="I26" s="4">
        <f t="shared" si="19"/>
        <v>1.6069332851856343E-3</v>
      </c>
      <c r="J26" s="4">
        <f t="shared" si="19"/>
        <v>7.5222400466676331E-2</v>
      </c>
      <c r="K26" s="4">
        <f t="shared" si="19"/>
        <v>3.9999999999999945E-2</v>
      </c>
      <c r="L26" s="4">
        <f t="shared" si="19"/>
        <v>2.4E-2</v>
      </c>
      <c r="M26" s="4">
        <f t="shared" si="19"/>
        <v>8.8011333451390186E-2</v>
      </c>
      <c r="N26" s="4">
        <f t="shared" si="19"/>
        <v>7.8399999999999984E-2</v>
      </c>
      <c r="O26" s="4">
        <f t="shared" si="19"/>
        <v>2.7206755508642325E-2</v>
      </c>
      <c r="P26" s="4">
        <f t="shared" si="19"/>
        <v>2.4E-2</v>
      </c>
      <c r="Q26" s="4">
        <f t="shared" si="19"/>
        <v>7.5222400466676415E-2</v>
      </c>
      <c r="R26" s="4">
        <f t="shared" si="19"/>
        <v>0.1263921778320983</v>
      </c>
      <c r="S26" s="4">
        <f t="shared" si="19"/>
        <v>0.11681839961667469</v>
      </c>
      <c r="T26" s="4">
        <f t="shared" si="19"/>
        <v>7.8400000000000039E-2</v>
      </c>
      <c r="U26" s="4">
        <f t="shared" si="19"/>
        <v>0.04</v>
      </c>
      <c r="V26" s="4">
        <f t="shared" si="19"/>
        <v>1.6069332851856343E-3</v>
      </c>
      <c r="W26" s="4">
        <f t="shared" si="19"/>
        <v>3.6767601012468482E-2</v>
      </c>
      <c r="X26" s="4">
        <f t="shared" si="19"/>
        <v>7.5170134162939939E-2</v>
      </c>
      <c r="Y26" s="4">
        <f t="shared" si="19"/>
        <v>0.11360386668009256</v>
      </c>
      <c r="Z26" s="4">
        <f t="shared" si="19"/>
        <v>0.15200000000000005</v>
      </c>
      <c r="AA26" s="4">
        <f t="shared" si="19"/>
        <v>0.1904413347685685</v>
      </c>
      <c r="AB26" s="4">
        <f t="shared" si="19"/>
        <v>0.22879999999999995</v>
      </c>
      <c r="AC26" s="4">
        <f t="shared" si="19"/>
        <v>0.22879999999999995</v>
      </c>
      <c r="AD26" s="4">
        <f t="shared" si="19"/>
        <v>1</v>
      </c>
      <c r="AE26" s="4">
        <f t="shared" si="19"/>
        <v>1</v>
      </c>
    </row>
    <row r="27" spans="1:31">
      <c r="A27" s="3">
        <v>38400</v>
      </c>
      <c r="B27" s="4">
        <f>IF((((B18*10^6/12)/16)/38400)&gt;=256,1,(ABS((ROUND(((B18*10^6/12)/16)/38400,0)-((B18*10^6/12)/16)/38400))/(((B18*10^6/12)/16)/38400)))</f>
        <v>5.3257142857142788E-2</v>
      </c>
      <c r="C27" s="4">
        <f t="shared" ref="C27:AE27" si="20">IF((((C18*10^6/12)/16)/38400)&gt;=256,1,(ABS((ROUND(((C18*10^6/12)/16)/38400,0)-((C18*10^6/12)/16)/38400))/(((C18*10^6/12)/16)/38400)))</f>
        <v>7.5199999999999947E-2</v>
      </c>
      <c r="D27" s="4">
        <f t="shared" si="20"/>
        <v>7.5196266679629559E-2</v>
      </c>
      <c r="E27" s="4">
        <f t="shared" si="20"/>
        <v>7.8399999999999984E-2</v>
      </c>
      <c r="F27" s="4">
        <f t="shared" si="20"/>
        <v>2.4E-2</v>
      </c>
      <c r="G27" s="4">
        <f t="shared" si="20"/>
        <v>0.1263921778320983</v>
      </c>
      <c r="H27" s="4">
        <f t="shared" si="20"/>
        <v>7.8400000000000039E-2</v>
      </c>
      <c r="I27" s="4">
        <f t="shared" si="20"/>
        <v>1.6069332851856343E-3</v>
      </c>
      <c r="J27" s="4">
        <f t="shared" si="20"/>
        <v>7.5222400466676331E-2</v>
      </c>
      <c r="K27" s="4">
        <f t="shared" si="20"/>
        <v>0.15200000000000005</v>
      </c>
      <c r="L27" s="4">
        <f t="shared" si="20"/>
        <v>0.18079999999999999</v>
      </c>
      <c r="M27" s="4">
        <f t="shared" si="20"/>
        <v>0.12959093323888785</v>
      </c>
      <c r="N27" s="4">
        <f t="shared" si="20"/>
        <v>7.8399999999999984E-2</v>
      </c>
      <c r="O27" s="4">
        <f t="shared" si="20"/>
        <v>2.7206755508642325E-2</v>
      </c>
      <c r="P27" s="4">
        <f t="shared" si="20"/>
        <v>2.4E-2</v>
      </c>
      <c r="Q27" s="4">
        <f t="shared" si="20"/>
        <v>7.5222400466676415E-2</v>
      </c>
      <c r="R27" s="4">
        <f t="shared" si="20"/>
        <v>0.1263921778320983</v>
      </c>
      <c r="S27" s="4">
        <f t="shared" si="20"/>
        <v>0.17757546717776707</v>
      </c>
      <c r="T27" s="4">
        <f t="shared" si="20"/>
        <v>0.22879999999999995</v>
      </c>
      <c r="U27" s="4">
        <f t="shared" si="20"/>
        <v>0.28000000000000003</v>
      </c>
      <c r="V27" s="4">
        <f t="shared" si="20"/>
        <v>0.33119075561975247</v>
      </c>
      <c r="W27" s="4">
        <f t="shared" si="20"/>
        <v>0.30882159932502101</v>
      </c>
      <c r="X27" s="4">
        <f t="shared" si="20"/>
        <v>0.28321991055804002</v>
      </c>
      <c r="Y27" s="4">
        <f t="shared" si="20"/>
        <v>0.25759742221327164</v>
      </c>
      <c r="Z27" s="4">
        <f t="shared" si="20"/>
        <v>0.23199999999999996</v>
      </c>
      <c r="AA27" s="4">
        <f t="shared" si="20"/>
        <v>0.20637244348762099</v>
      </c>
      <c r="AB27" s="4">
        <f t="shared" si="20"/>
        <v>0.22879999999999995</v>
      </c>
      <c r="AC27" s="4">
        <f t="shared" si="20"/>
        <v>1</v>
      </c>
      <c r="AD27" s="4">
        <f t="shared" si="20"/>
        <v>1</v>
      </c>
      <c r="AE27" s="4">
        <f t="shared" si="20"/>
        <v>1</v>
      </c>
    </row>
    <row r="28" spans="1:31">
      <c r="A28" s="3">
        <v>57600</v>
      </c>
      <c r="B28" s="4">
        <f>IF((((B18*10^6/12)/16)/57600)&gt;=256,1,(ABS((ROUND(((B18*10^6/12)/16)/57600,0)-((B18*10^6/12)/16)/57600))/(((B18*10^6/12)/16)/57600)))</f>
        <v>1.2571428571428577E-2</v>
      </c>
      <c r="C28" s="4">
        <f t="shared" ref="C28:AE28" si="21">IF((((C18*10^6/12)/16)/57600)&gt;=256,1,(ABS((ROUND(((C18*10^6/12)/16)/57600,0)-((C18*10^6/12)/16)/57600))/(((C18*10^6/12)/16)/57600)))</f>
        <v>7.8399999999999984E-2</v>
      </c>
      <c r="D28" s="4">
        <f t="shared" si="21"/>
        <v>7.5196266679629475E-2</v>
      </c>
      <c r="E28" s="4">
        <f t="shared" si="21"/>
        <v>3.6800000000000131E-2</v>
      </c>
      <c r="F28" s="4">
        <f t="shared" si="21"/>
        <v>0.15200000000000005</v>
      </c>
      <c r="G28" s="4">
        <f t="shared" si="21"/>
        <v>0.15520586662592631</v>
      </c>
      <c r="H28" s="4">
        <f t="shared" si="21"/>
        <v>7.8399999999999984E-2</v>
      </c>
      <c r="I28" s="4">
        <f t="shared" si="21"/>
        <v>1.6069332851856343E-3</v>
      </c>
      <c r="J28" s="4">
        <f t="shared" si="21"/>
        <v>7.5222400466676415E-2</v>
      </c>
      <c r="K28" s="4">
        <f t="shared" si="21"/>
        <v>0.15199999999999997</v>
      </c>
      <c r="L28" s="4">
        <f t="shared" si="21"/>
        <v>0.22879999999999995</v>
      </c>
      <c r="M28" s="4">
        <f t="shared" si="21"/>
        <v>0.30561360014166816</v>
      </c>
      <c r="N28" s="4">
        <f t="shared" si="21"/>
        <v>0.30879999999999991</v>
      </c>
      <c r="O28" s="4">
        <f t="shared" si="21"/>
        <v>0.27040506663148184</v>
      </c>
      <c r="P28" s="4">
        <f t="shared" si="21"/>
        <v>0.23199999999999996</v>
      </c>
      <c r="Q28" s="4">
        <f t="shared" si="21"/>
        <v>0.19358319964999268</v>
      </c>
      <c r="R28" s="4">
        <f t="shared" si="21"/>
        <v>0.15520586662592631</v>
      </c>
      <c r="S28" s="4">
        <f t="shared" si="21"/>
        <v>0.11681839961667458</v>
      </c>
      <c r="T28" s="4">
        <f t="shared" si="21"/>
        <v>7.8399999999999984E-2</v>
      </c>
      <c r="U28" s="4">
        <f t="shared" si="21"/>
        <v>4.000000000000007E-2</v>
      </c>
      <c r="V28" s="4">
        <f t="shared" si="21"/>
        <v>1.6069332851856343E-3</v>
      </c>
      <c r="W28" s="4">
        <f t="shared" si="21"/>
        <v>3.6767601012468447E-2</v>
      </c>
      <c r="X28" s="4">
        <f t="shared" si="21"/>
        <v>7.5170134162939939E-2</v>
      </c>
      <c r="Y28" s="4">
        <f t="shared" si="21"/>
        <v>0.11360386668009261</v>
      </c>
      <c r="Z28" s="4">
        <f t="shared" si="21"/>
        <v>0.15199999999999997</v>
      </c>
      <c r="AA28" s="4">
        <f t="shared" si="21"/>
        <v>0.19044133476856848</v>
      </c>
      <c r="AB28" s="4">
        <f t="shared" si="21"/>
        <v>0.84320000000000006</v>
      </c>
      <c r="AC28" s="4">
        <f t="shared" si="21"/>
        <v>1</v>
      </c>
      <c r="AD28" s="4">
        <f t="shared" si="21"/>
        <v>1</v>
      </c>
      <c r="AE28" s="4">
        <f t="shared" si="21"/>
        <v>1</v>
      </c>
    </row>
    <row r="29" spans="1:31">
      <c r="A29" s="3">
        <v>115200</v>
      </c>
      <c r="B29" s="4">
        <f>IF((((B18*10^6/12)/16)/115200)&gt;=256,1,(ABS((ROUND(((B18*10^6/12)/16)/115200,0)-((B18*10^6/12)/16)/115200))/(((B18*10^6/12)/16)/115200)))</f>
        <v>0.1849142857142857</v>
      </c>
      <c r="C29" s="4">
        <f t="shared" ref="C29:AE29" si="22">IF((((C18*10^6/12)/16)/115200)&gt;=256,1,(ABS((ROUND(((C18*10^6/12)/16)/115200,0)-((C18*10^6/12)/16)/115200))/(((C18*10^6/12)/16)/115200)))</f>
        <v>7.8399999999999984E-2</v>
      </c>
      <c r="D29" s="4">
        <f t="shared" si="22"/>
        <v>7.5196266679629475E-2</v>
      </c>
      <c r="E29" s="4">
        <f t="shared" si="22"/>
        <v>0.30879999999999991</v>
      </c>
      <c r="F29" s="4">
        <f t="shared" si="22"/>
        <v>0.23199999999999996</v>
      </c>
      <c r="G29" s="4">
        <f t="shared" si="22"/>
        <v>0.15520586662592631</v>
      </c>
      <c r="H29" s="4">
        <f t="shared" si="22"/>
        <v>7.8399999999999984E-2</v>
      </c>
      <c r="I29" s="4">
        <f t="shared" si="22"/>
        <v>1.6069332851856343E-3</v>
      </c>
      <c r="J29" s="4">
        <f t="shared" si="22"/>
        <v>7.5222400466676415E-2</v>
      </c>
      <c r="K29" s="4">
        <f t="shared" si="22"/>
        <v>0.15199999999999997</v>
      </c>
      <c r="L29" s="4">
        <f t="shared" si="22"/>
        <v>0.22879999999999995</v>
      </c>
      <c r="M29" s="4">
        <f t="shared" si="22"/>
        <v>0.30561360014166816</v>
      </c>
      <c r="N29" s="4">
        <f t="shared" si="22"/>
        <v>0.38240000000000018</v>
      </c>
      <c r="O29" s="4">
        <f t="shared" si="22"/>
        <v>0.45918986673703638</v>
      </c>
      <c r="P29" s="4">
        <f t="shared" si="22"/>
        <v>0.53600000000000003</v>
      </c>
      <c r="Q29" s="4">
        <f t="shared" si="22"/>
        <v>0.61283360070001458</v>
      </c>
      <c r="R29" s="4">
        <f t="shared" si="22"/>
        <v>0.68958826674814733</v>
      </c>
      <c r="S29" s="4">
        <f t="shared" si="22"/>
        <v>0.76636320076665088</v>
      </c>
      <c r="T29" s="4">
        <f t="shared" si="22"/>
        <v>0.84320000000000006</v>
      </c>
      <c r="U29" s="4">
        <f t="shared" si="22"/>
        <v>0.91999999999999982</v>
      </c>
      <c r="V29" s="4">
        <f t="shared" si="22"/>
        <v>0.99678613342962874</v>
      </c>
      <c r="W29" s="4">
        <f t="shared" si="22"/>
        <v>1</v>
      </c>
      <c r="X29" s="4">
        <f t="shared" si="22"/>
        <v>1</v>
      </c>
      <c r="Y29" s="4">
        <f t="shared" si="22"/>
        <v>1</v>
      </c>
      <c r="Z29" s="4">
        <f t="shared" si="22"/>
        <v>1</v>
      </c>
      <c r="AA29" s="4">
        <f t="shared" si="22"/>
        <v>1</v>
      </c>
      <c r="AB29" s="4">
        <f t="shared" si="22"/>
        <v>1</v>
      </c>
      <c r="AC29" s="4">
        <f t="shared" si="22"/>
        <v>1</v>
      </c>
      <c r="AD29" s="4">
        <f t="shared" si="22"/>
        <v>1</v>
      </c>
      <c r="AE29" s="4">
        <f t="shared" si="22"/>
        <v>1</v>
      </c>
    </row>
    <row r="30" spans="1:31">
      <c r="A30" s="3">
        <v>230400</v>
      </c>
      <c r="B30" s="4">
        <f>IF((((B18*10^6/12)/16)/230400)&gt;=256,1,(ABS((ROUND(((B18*10^6/12)/16)/230400,0)-((B18*10^6/12)/16)/230400))/(((B18*10^6/12)/16)/230400)))</f>
        <v>0.21005714285714286</v>
      </c>
      <c r="C30" s="4">
        <f t="shared" ref="C30:AE30" si="23">IF((((C18*10^6/12)/16)/230400)&gt;=256,1,(ABS((ROUND(((C18*10^6/12)/16)/230400,0)-((C18*10^6/12)/16)/230400))/(((C18*10^6/12)/16)/230400)))</f>
        <v>7.8399999999999984E-2</v>
      </c>
      <c r="D30" s="4">
        <f t="shared" si="23"/>
        <v>7.5196266679629475E-2</v>
      </c>
      <c r="E30" s="4">
        <f t="shared" si="23"/>
        <v>0.38240000000000018</v>
      </c>
      <c r="F30" s="4">
        <f t="shared" si="23"/>
        <v>0.53600000000000003</v>
      </c>
      <c r="G30" s="4">
        <f t="shared" si="23"/>
        <v>0.68958826674814733</v>
      </c>
      <c r="H30" s="4">
        <f t="shared" si="23"/>
        <v>0.84320000000000006</v>
      </c>
      <c r="I30" s="4">
        <f t="shared" si="23"/>
        <v>0.99678613342962874</v>
      </c>
      <c r="J30" s="4">
        <f t="shared" si="23"/>
        <v>1</v>
      </c>
      <c r="K30" s="4">
        <f t="shared" si="23"/>
        <v>1</v>
      </c>
      <c r="L30" s="4">
        <f t="shared" si="23"/>
        <v>1</v>
      </c>
      <c r="M30" s="4">
        <f t="shared" si="23"/>
        <v>1</v>
      </c>
      <c r="N30" s="4">
        <f t="shared" si="23"/>
        <v>1</v>
      </c>
      <c r="O30" s="4">
        <f t="shared" si="23"/>
        <v>1</v>
      </c>
      <c r="P30" s="4">
        <f t="shared" si="23"/>
        <v>1</v>
      </c>
      <c r="Q30" s="4">
        <f t="shared" si="23"/>
        <v>1</v>
      </c>
      <c r="R30" s="4">
        <f t="shared" si="23"/>
        <v>1</v>
      </c>
      <c r="S30" s="4">
        <f t="shared" si="23"/>
        <v>1</v>
      </c>
      <c r="T30" s="4">
        <f t="shared" si="23"/>
        <v>1</v>
      </c>
      <c r="U30" s="4">
        <f t="shared" si="23"/>
        <v>1</v>
      </c>
      <c r="V30" s="4">
        <f t="shared" si="23"/>
        <v>1</v>
      </c>
      <c r="W30" s="4">
        <f t="shared" si="23"/>
        <v>1</v>
      </c>
      <c r="X30" s="4">
        <f t="shared" si="23"/>
        <v>1</v>
      </c>
      <c r="Y30" s="4">
        <f t="shared" si="23"/>
        <v>1</v>
      </c>
      <c r="Z30" s="4">
        <f t="shared" si="23"/>
        <v>1</v>
      </c>
      <c r="AA30" s="4">
        <f t="shared" si="23"/>
        <v>1</v>
      </c>
      <c r="AB30" s="4">
        <f t="shared" si="23"/>
        <v>1</v>
      </c>
      <c r="AC30" s="4">
        <f t="shared" si="23"/>
        <v>1</v>
      </c>
      <c r="AD30" s="4">
        <f t="shared" si="23"/>
        <v>1</v>
      </c>
      <c r="AE30" s="4">
        <f t="shared" si="23"/>
        <v>1</v>
      </c>
    </row>
    <row r="32" spans="1:31">
      <c r="A32" t="s">
        <v>4</v>
      </c>
      <c r="B32" s="9" t="s">
        <v>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>
      <c r="A33" s="3" t="s">
        <v>0</v>
      </c>
      <c r="B33" s="3">
        <v>56</v>
      </c>
      <c r="C33" s="3">
        <v>48</v>
      </c>
      <c r="D33" s="3">
        <v>41.143000000000001</v>
      </c>
      <c r="E33" s="3">
        <v>32</v>
      </c>
      <c r="F33" s="3">
        <v>28.8</v>
      </c>
      <c r="G33" s="3">
        <v>26.181999999999999</v>
      </c>
      <c r="H33" s="3">
        <v>24</v>
      </c>
      <c r="I33" s="3">
        <v>22.154</v>
      </c>
      <c r="J33" s="3">
        <v>20.571000000000002</v>
      </c>
      <c r="K33" s="3">
        <v>19.2</v>
      </c>
      <c r="L33" s="3">
        <v>18</v>
      </c>
      <c r="M33" s="3">
        <v>16.940999999999999</v>
      </c>
      <c r="N33" s="3">
        <v>16</v>
      </c>
      <c r="O33" s="3">
        <v>15.157999999999999</v>
      </c>
      <c r="P33" s="3">
        <v>14.4</v>
      </c>
      <c r="Q33" s="3">
        <v>13.714</v>
      </c>
      <c r="R33" s="3">
        <v>13.090999999999999</v>
      </c>
      <c r="S33" s="3">
        <v>12.522</v>
      </c>
      <c r="T33" s="3">
        <v>12</v>
      </c>
      <c r="U33" s="3">
        <v>11.52</v>
      </c>
      <c r="V33" s="3">
        <v>11.077</v>
      </c>
      <c r="W33" s="3">
        <v>10.667</v>
      </c>
      <c r="X33" s="3">
        <v>10.286</v>
      </c>
      <c r="Y33" s="3">
        <v>9.9309999999999992</v>
      </c>
      <c r="Z33" s="3">
        <v>9.6</v>
      </c>
      <c r="AA33" s="3">
        <v>9.2899999999999991</v>
      </c>
      <c r="AB33" s="3">
        <v>6</v>
      </c>
      <c r="AC33" s="3">
        <v>3</v>
      </c>
      <c r="AD33" s="3">
        <v>0.75</v>
      </c>
      <c r="AE33" s="3">
        <v>0.1875</v>
      </c>
    </row>
    <row r="34" spans="1:31">
      <c r="A34" s="3">
        <v>300</v>
      </c>
      <c r="B34" s="4">
        <f>IF(((B33*10^6/16)/300)&gt;=256,1,(ABS((ROUND((B33*10^6/16)/300,0)-(B33*10^6/16)/300))/((B33*10^6/16)/300)))</f>
        <v>1</v>
      </c>
      <c r="C34" s="4">
        <f t="shared" ref="C34:AE34" si="24">IF(((C33*10^6/16)/300)&gt;=256,1,(ABS((ROUND((C33*10^6/16)/300,0)-(C33*10^6/16)/300))/((C33*10^6/16)/300)))</f>
        <v>1</v>
      </c>
      <c r="D34" s="4">
        <f t="shared" si="24"/>
        <v>1</v>
      </c>
      <c r="E34" s="4">
        <f t="shared" si="24"/>
        <v>1</v>
      </c>
      <c r="F34" s="4">
        <f t="shared" si="24"/>
        <v>1</v>
      </c>
      <c r="G34" s="4">
        <f t="shared" si="24"/>
        <v>1</v>
      </c>
      <c r="H34" s="4">
        <f t="shared" si="24"/>
        <v>1</v>
      </c>
      <c r="I34" s="4">
        <f t="shared" si="24"/>
        <v>1</v>
      </c>
      <c r="J34" s="4">
        <f t="shared" si="24"/>
        <v>1</v>
      </c>
      <c r="K34" s="4">
        <f t="shared" si="24"/>
        <v>1</v>
      </c>
      <c r="L34" s="4">
        <f t="shared" si="24"/>
        <v>1</v>
      </c>
      <c r="M34" s="4">
        <f t="shared" si="24"/>
        <v>1</v>
      </c>
      <c r="N34" s="4">
        <f t="shared" si="24"/>
        <v>1</v>
      </c>
      <c r="O34" s="4">
        <f t="shared" si="24"/>
        <v>1</v>
      </c>
      <c r="P34" s="4">
        <f t="shared" si="24"/>
        <v>1</v>
      </c>
      <c r="Q34" s="4">
        <f t="shared" si="24"/>
        <v>1</v>
      </c>
      <c r="R34" s="4">
        <f t="shared" si="24"/>
        <v>1</v>
      </c>
      <c r="S34" s="4">
        <f t="shared" si="24"/>
        <v>1</v>
      </c>
      <c r="T34" s="4">
        <f t="shared" si="24"/>
        <v>1</v>
      </c>
      <c r="U34" s="4">
        <f t="shared" si="24"/>
        <v>1</v>
      </c>
      <c r="V34" s="4">
        <f t="shared" si="24"/>
        <v>1</v>
      </c>
      <c r="W34" s="4">
        <f t="shared" si="24"/>
        <v>1</v>
      </c>
      <c r="X34" s="4">
        <f t="shared" si="24"/>
        <v>1</v>
      </c>
      <c r="Y34" s="4">
        <f t="shared" si="24"/>
        <v>1</v>
      </c>
      <c r="Z34" s="4">
        <f t="shared" si="24"/>
        <v>1</v>
      </c>
      <c r="AA34" s="4">
        <f t="shared" si="24"/>
        <v>1</v>
      </c>
      <c r="AB34" s="4">
        <f t="shared" si="24"/>
        <v>1</v>
      </c>
      <c r="AC34" s="4">
        <f t="shared" si="24"/>
        <v>1</v>
      </c>
      <c r="AD34" s="4">
        <f t="shared" si="24"/>
        <v>1.6000000000000001E-3</v>
      </c>
      <c r="AE34" s="4">
        <f t="shared" si="24"/>
        <v>1.6000000000000001E-3</v>
      </c>
    </row>
    <row r="35" spans="1:31">
      <c r="A35" s="3">
        <v>600</v>
      </c>
      <c r="B35" s="4">
        <f>IF(((B33*10^6/16)/600)&gt;=256,1,(ABS((ROUND((B33*10^6/16)/600,0)-(B33*10^6/16)/600))/((B33*10^6/16)/600)))</f>
        <v>1</v>
      </c>
      <c r="C35" s="4">
        <f t="shared" ref="C35:AE35" si="25">IF(((C33*10^6/16)/600)&gt;=256,1,(ABS((ROUND((C33*10^6/16)/600,0)-(C33*10^6/16)/600))/((C33*10^6/16)/600)))</f>
        <v>1</v>
      </c>
      <c r="D35" s="4">
        <f t="shared" si="25"/>
        <v>1</v>
      </c>
      <c r="E35" s="4">
        <f t="shared" si="25"/>
        <v>1</v>
      </c>
      <c r="F35" s="4">
        <f t="shared" si="25"/>
        <v>1</v>
      </c>
      <c r="G35" s="4">
        <f t="shared" si="25"/>
        <v>1</v>
      </c>
      <c r="H35" s="4">
        <f t="shared" si="25"/>
        <v>1</v>
      </c>
      <c r="I35" s="4">
        <f t="shared" si="25"/>
        <v>1</v>
      </c>
      <c r="J35" s="4">
        <f t="shared" si="25"/>
        <v>1</v>
      </c>
      <c r="K35" s="4">
        <f t="shared" si="25"/>
        <v>1</v>
      </c>
      <c r="L35" s="4">
        <f t="shared" si="25"/>
        <v>1</v>
      </c>
      <c r="M35" s="4">
        <f t="shared" si="25"/>
        <v>1</v>
      </c>
      <c r="N35" s="4">
        <f t="shared" si="25"/>
        <v>1</v>
      </c>
      <c r="O35" s="4">
        <f t="shared" si="25"/>
        <v>1</v>
      </c>
      <c r="P35" s="4">
        <f t="shared" si="25"/>
        <v>1</v>
      </c>
      <c r="Q35" s="4">
        <f t="shared" si="25"/>
        <v>1</v>
      </c>
      <c r="R35" s="4">
        <f t="shared" si="25"/>
        <v>1</v>
      </c>
      <c r="S35" s="4">
        <f t="shared" si="25"/>
        <v>1</v>
      </c>
      <c r="T35" s="4">
        <f t="shared" si="25"/>
        <v>1</v>
      </c>
      <c r="U35" s="4">
        <f t="shared" si="25"/>
        <v>1</v>
      </c>
      <c r="V35" s="4">
        <f t="shared" si="25"/>
        <v>1</v>
      </c>
      <c r="W35" s="4">
        <f t="shared" si="25"/>
        <v>1</v>
      </c>
      <c r="X35" s="4">
        <f t="shared" si="25"/>
        <v>1</v>
      </c>
      <c r="Y35" s="4">
        <f t="shared" si="25"/>
        <v>1</v>
      </c>
      <c r="Z35" s="4">
        <f t="shared" si="25"/>
        <v>1</v>
      </c>
      <c r="AA35" s="4">
        <f t="shared" si="25"/>
        <v>1</v>
      </c>
      <c r="AB35" s="4">
        <f t="shared" si="25"/>
        <v>1</v>
      </c>
      <c r="AC35" s="4">
        <f t="shared" si="25"/>
        <v>1</v>
      </c>
      <c r="AD35" s="4">
        <f t="shared" si="25"/>
        <v>1.6000000000000001E-3</v>
      </c>
      <c r="AE35" s="4">
        <f t="shared" si="25"/>
        <v>2.4E-2</v>
      </c>
    </row>
    <row r="36" spans="1:31">
      <c r="A36" s="3">
        <v>1200</v>
      </c>
      <c r="B36" s="4">
        <f>IF(((B33*10^6/16)/1200)&gt;=256,1,(ABS((ROUND((B33*10^6/16)/1200,0)-(B33*10^6/16)/1200))/((B33*10^6/16)/1200)))</f>
        <v>1</v>
      </c>
      <c r="C36" s="4">
        <f t="shared" ref="C36:AE36" si="26">IF(((C33*10^6/16)/1200)&gt;=256,1,(ABS((ROUND((C33*10^6/16)/1200,0)-(C33*10^6/16)/1200))/((C33*10^6/16)/1200)))</f>
        <v>1</v>
      </c>
      <c r="D36" s="4">
        <f t="shared" si="26"/>
        <v>1</v>
      </c>
      <c r="E36" s="4">
        <f t="shared" si="26"/>
        <v>1</v>
      </c>
      <c r="F36" s="4">
        <f t="shared" si="26"/>
        <v>1</v>
      </c>
      <c r="G36" s="4">
        <f t="shared" si="26"/>
        <v>1</v>
      </c>
      <c r="H36" s="4">
        <f t="shared" si="26"/>
        <v>1</v>
      </c>
      <c r="I36" s="4">
        <f t="shared" si="26"/>
        <v>1</v>
      </c>
      <c r="J36" s="4">
        <f t="shared" si="26"/>
        <v>1</v>
      </c>
      <c r="K36" s="4">
        <f t="shared" si="26"/>
        <v>1</v>
      </c>
      <c r="L36" s="4">
        <f t="shared" si="26"/>
        <v>1</v>
      </c>
      <c r="M36" s="4">
        <f t="shared" si="26"/>
        <v>1</v>
      </c>
      <c r="N36" s="4">
        <f t="shared" si="26"/>
        <v>1</v>
      </c>
      <c r="O36" s="4">
        <f t="shared" si="26"/>
        <v>1</v>
      </c>
      <c r="P36" s="4">
        <f t="shared" si="26"/>
        <v>1</v>
      </c>
      <c r="Q36" s="4">
        <f t="shared" si="26"/>
        <v>1</v>
      </c>
      <c r="R36" s="4">
        <f t="shared" si="26"/>
        <v>1</v>
      </c>
      <c r="S36" s="4">
        <f t="shared" si="26"/>
        <v>1</v>
      </c>
      <c r="T36" s="4">
        <f t="shared" si="26"/>
        <v>1</v>
      </c>
      <c r="U36" s="4">
        <f t="shared" si="26"/>
        <v>1</v>
      </c>
      <c r="V36" s="4">
        <f t="shared" si="26"/>
        <v>1</v>
      </c>
      <c r="W36" s="4">
        <f t="shared" si="26"/>
        <v>1</v>
      </c>
      <c r="X36" s="4">
        <f t="shared" si="26"/>
        <v>1</v>
      </c>
      <c r="Y36" s="4">
        <f t="shared" si="26"/>
        <v>1</v>
      </c>
      <c r="Z36" s="4">
        <f t="shared" si="26"/>
        <v>1</v>
      </c>
      <c r="AA36" s="4">
        <f t="shared" si="26"/>
        <v>1</v>
      </c>
      <c r="AB36" s="4">
        <f t="shared" si="26"/>
        <v>1</v>
      </c>
      <c r="AC36" s="4">
        <f t="shared" si="26"/>
        <v>1.6000000000000001E-3</v>
      </c>
      <c r="AD36" s="4">
        <f t="shared" si="26"/>
        <v>1.6000000000000001E-3</v>
      </c>
      <c r="AE36" s="4">
        <f t="shared" si="26"/>
        <v>2.4E-2</v>
      </c>
    </row>
    <row r="37" spans="1:31">
      <c r="A37" s="3">
        <v>2400</v>
      </c>
      <c r="B37" s="4">
        <f>IF(((B33*10^6/16)/2400)&gt;=256,1,(ABS((ROUND((B33*10^6/16)/2400,0)-(B33*10^6/16)/2400))/((B33*10^6/16)/2400)))</f>
        <v>1</v>
      </c>
      <c r="C37" s="4">
        <f t="shared" ref="C37:AE37" si="27">IF(((C33*10^6/16)/2400)&gt;=256,1,(ABS((ROUND((C33*10^6/16)/2400,0)-(C33*10^6/16)/2400))/((C33*10^6/16)/2400)))</f>
        <v>1</v>
      </c>
      <c r="D37" s="4">
        <f t="shared" si="27"/>
        <v>1</v>
      </c>
      <c r="E37" s="4">
        <f t="shared" si="27"/>
        <v>1</v>
      </c>
      <c r="F37" s="4">
        <f t="shared" si="27"/>
        <v>1</v>
      </c>
      <c r="G37" s="4">
        <f t="shared" si="27"/>
        <v>1</v>
      </c>
      <c r="H37" s="4">
        <f t="shared" si="27"/>
        <v>1</v>
      </c>
      <c r="I37" s="4">
        <f t="shared" si="27"/>
        <v>1</v>
      </c>
      <c r="J37" s="4">
        <f t="shared" si="27"/>
        <v>1</v>
      </c>
      <c r="K37" s="4">
        <f t="shared" si="27"/>
        <v>1</v>
      </c>
      <c r="L37" s="4">
        <f t="shared" si="27"/>
        <v>1</v>
      </c>
      <c r="M37" s="4">
        <f t="shared" si="27"/>
        <v>1</v>
      </c>
      <c r="N37" s="4">
        <f t="shared" si="27"/>
        <v>1</v>
      </c>
      <c r="O37" s="4">
        <f t="shared" si="27"/>
        <v>1</v>
      </c>
      <c r="P37" s="4">
        <f t="shared" si="27"/>
        <v>1</v>
      </c>
      <c r="Q37" s="4">
        <f t="shared" si="27"/>
        <v>1</v>
      </c>
      <c r="R37" s="4">
        <f t="shared" si="27"/>
        <v>1</v>
      </c>
      <c r="S37" s="4">
        <f t="shared" si="27"/>
        <v>1</v>
      </c>
      <c r="T37" s="4">
        <f t="shared" si="27"/>
        <v>1</v>
      </c>
      <c r="U37" s="4">
        <f t="shared" si="27"/>
        <v>1</v>
      </c>
      <c r="V37" s="4">
        <f t="shared" si="27"/>
        <v>1</v>
      </c>
      <c r="W37" s="4">
        <f t="shared" si="27"/>
        <v>1</v>
      </c>
      <c r="X37" s="4">
        <f t="shared" si="27"/>
        <v>1</v>
      </c>
      <c r="Y37" s="4">
        <f t="shared" si="27"/>
        <v>1</v>
      </c>
      <c r="Z37" s="4">
        <f t="shared" si="27"/>
        <v>0</v>
      </c>
      <c r="AA37" s="4">
        <f t="shared" si="27"/>
        <v>3.0139935414420197E-4</v>
      </c>
      <c r="AB37" s="4">
        <f t="shared" si="27"/>
        <v>1.6000000000000001E-3</v>
      </c>
      <c r="AC37" s="4">
        <f t="shared" si="27"/>
        <v>1.6000000000000001E-3</v>
      </c>
      <c r="AD37" s="4">
        <f t="shared" si="27"/>
        <v>2.4E-2</v>
      </c>
      <c r="AE37" s="4">
        <f t="shared" si="27"/>
        <v>2.4E-2</v>
      </c>
    </row>
    <row r="38" spans="1:31">
      <c r="A38" s="3">
        <v>4800</v>
      </c>
      <c r="B38" s="4">
        <f>IF(((B33*10^6/16)/4800)&gt;=256,1,(ABS((ROUND((B33*10^6/16)/4800,0)-(B33*10^6/16)/4800))/((B33*10^6/16)/4800)))</f>
        <v>1</v>
      </c>
      <c r="C38" s="4">
        <f t="shared" ref="C38:AE38" si="28">IF(((C33*10^6/16)/4800)&gt;=256,1,(ABS((ROUND((C33*10^6/16)/4800,0)-(C33*10^6/16)/4800))/((C33*10^6/16)/4800)))</f>
        <v>1</v>
      </c>
      <c r="D38" s="4">
        <f t="shared" si="28"/>
        <v>1</v>
      </c>
      <c r="E38" s="4">
        <f t="shared" si="28"/>
        <v>1</v>
      </c>
      <c r="F38" s="4">
        <f t="shared" si="28"/>
        <v>1</v>
      </c>
      <c r="G38" s="4">
        <f t="shared" si="28"/>
        <v>1</v>
      </c>
      <c r="H38" s="4">
        <f t="shared" si="28"/>
        <v>1</v>
      </c>
      <c r="I38" s="4">
        <f t="shared" si="28"/>
        <v>1</v>
      </c>
      <c r="J38" s="4">
        <f t="shared" si="28"/>
        <v>1</v>
      </c>
      <c r="K38" s="4">
        <f t="shared" si="28"/>
        <v>0</v>
      </c>
      <c r="L38" s="4">
        <f t="shared" si="28"/>
        <v>1.6000000000000001E-3</v>
      </c>
      <c r="M38" s="4">
        <f t="shared" si="28"/>
        <v>1.877102886488401E-3</v>
      </c>
      <c r="N38" s="4">
        <f t="shared" si="28"/>
        <v>1.6000000000000454E-3</v>
      </c>
      <c r="O38" s="4">
        <f t="shared" si="28"/>
        <v>1.8735981000131464E-3</v>
      </c>
      <c r="P38" s="4">
        <f t="shared" si="28"/>
        <v>2.6666666666666666E-3</v>
      </c>
      <c r="Q38" s="4">
        <f t="shared" si="28"/>
        <v>2.4208837684117886E-3</v>
      </c>
      <c r="R38" s="4">
        <f t="shared" si="28"/>
        <v>2.6735925444961632E-3</v>
      </c>
      <c r="S38" s="4">
        <f t="shared" si="28"/>
        <v>2.8749401054144706E-4</v>
      </c>
      <c r="T38" s="4">
        <f t="shared" si="28"/>
        <v>1.6000000000000001E-3</v>
      </c>
      <c r="U38" s="4">
        <f t="shared" si="28"/>
        <v>0</v>
      </c>
      <c r="V38" s="4">
        <f t="shared" si="28"/>
        <v>1.6069332851855851E-3</v>
      </c>
      <c r="W38" s="4">
        <f t="shared" si="28"/>
        <v>7.6872597731327723E-4</v>
      </c>
      <c r="X38" s="4">
        <f t="shared" si="28"/>
        <v>5.0554151273582816E-4</v>
      </c>
      <c r="Y38" s="4">
        <f t="shared" si="28"/>
        <v>2.3965360990837506E-3</v>
      </c>
      <c r="Z38" s="4">
        <f t="shared" si="28"/>
        <v>0</v>
      </c>
      <c r="AA38" s="4">
        <f t="shared" si="28"/>
        <v>3.0139935414420197E-4</v>
      </c>
      <c r="AB38" s="4">
        <f t="shared" si="28"/>
        <v>1.6000000000000001E-3</v>
      </c>
      <c r="AC38" s="4">
        <f t="shared" si="28"/>
        <v>1.6000000000000001E-3</v>
      </c>
      <c r="AD38" s="4">
        <f t="shared" si="28"/>
        <v>2.4E-2</v>
      </c>
      <c r="AE38" s="4">
        <f t="shared" si="28"/>
        <v>0.18079999999999999</v>
      </c>
    </row>
    <row r="39" spans="1:31">
      <c r="A39" s="3">
        <v>9600</v>
      </c>
      <c r="B39" s="4">
        <f>IF(((B33*10^6/16)/9600)&gt;=256,1,(ABS((ROUND((B33*10^6/16)/9600,0)-(B33*10^6/16)/9600))/((B33*10^6/16)/9600)))</f>
        <v>1</v>
      </c>
      <c r="C39" s="4">
        <f t="shared" ref="C39:AE39" si="29">IF(((C33*10^6/16)/9600)&gt;=256,1,(ABS((ROUND((C33*10^6/16)/9600,0)-(C33*10^6/16)/9600))/((C33*10^6/16)/9600)))</f>
        <v>1</v>
      </c>
      <c r="D39" s="4">
        <f t="shared" si="29"/>
        <v>1</v>
      </c>
      <c r="E39" s="4">
        <f t="shared" si="29"/>
        <v>1.6000000000000454E-3</v>
      </c>
      <c r="F39" s="4">
        <f t="shared" si="29"/>
        <v>2.6666666666666666E-3</v>
      </c>
      <c r="G39" s="4">
        <f t="shared" si="29"/>
        <v>2.6735925444961632E-3</v>
      </c>
      <c r="H39" s="4">
        <f t="shared" si="29"/>
        <v>1.6000000000000001E-3</v>
      </c>
      <c r="I39" s="4">
        <f t="shared" si="29"/>
        <v>1.6069332851855851E-3</v>
      </c>
      <c r="J39" s="4">
        <f t="shared" si="29"/>
        <v>5.5417821204608426E-4</v>
      </c>
      <c r="K39" s="4">
        <f t="shared" si="29"/>
        <v>0</v>
      </c>
      <c r="L39" s="4">
        <f t="shared" si="29"/>
        <v>1.6000000000000001E-3</v>
      </c>
      <c r="M39" s="4">
        <f t="shared" si="29"/>
        <v>2.6562776695590578E-3</v>
      </c>
      <c r="N39" s="4">
        <f t="shared" si="29"/>
        <v>1.6000000000000454E-3</v>
      </c>
      <c r="O39" s="4">
        <f t="shared" si="29"/>
        <v>3.193033381712675E-3</v>
      </c>
      <c r="P39" s="4">
        <f t="shared" si="29"/>
        <v>2.6666666666666666E-3</v>
      </c>
      <c r="Q39" s="4">
        <f t="shared" si="29"/>
        <v>3.1792329006854838E-3</v>
      </c>
      <c r="R39" s="4">
        <f t="shared" si="29"/>
        <v>2.6735925444961632E-3</v>
      </c>
      <c r="S39" s="4">
        <f t="shared" si="29"/>
        <v>5.8457115476760902E-3</v>
      </c>
      <c r="T39" s="4">
        <f t="shared" si="29"/>
        <v>1.6000000000000001E-3</v>
      </c>
      <c r="U39" s="4">
        <f t="shared" si="29"/>
        <v>0</v>
      </c>
      <c r="V39" s="4">
        <f t="shared" si="29"/>
        <v>1.6069332851855851E-3</v>
      </c>
      <c r="W39" s="4">
        <f t="shared" si="29"/>
        <v>6.4310490297177537E-3</v>
      </c>
      <c r="X39" s="4">
        <f t="shared" si="29"/>
        <v>5.0554151273582816E-4</v>
      </c>
      <c r="Y39" s="4">
        <f t="shared" si="29"/>
        <v>5.3368240861946699E-3</v>
      </c>
      <c r="Z39" s="4">
        <f t="shared" si="29"/>
        <v>8.0000000000000002E-3</v>
      </c>
      <c r="AA39" s="4">
        <f t="shared" si="29"/>
        <v>7.9655543595264118E-3</v>
      </c>
      <c r="AB39" s="4">
        <f t="shared" si="29"/>
        <v>1.6000000000000001E-3</v>
      </c>
      <c r="AC39" s="4">
        <f t="shared" si="29"/>
        <v>2.4E-2</v>
      </c>
      <c r="AD39" s="4">
        <f t="shared" si="29"/>
        <v>2.4E-2</v>
      </c>
      <c r="AE39" s="4">
        <f t="shared" si="29"/>
        <v>0.18079999999999999</v>
      </c>
    </row>
    <row r="40" spans="1:31">
      <c r="A40" s="3">
        <v>14400</v>
      </c>
      <c r="B40" s="4">
        <f>IF(((B33*10^6/16)/14400)&gt;=256,1,(ABS((ROUND((B33*10^6/16)/14400,0)-(B33*10^6/16)/14400))/((B33*10^6/16)/14400)))</f>
        <v>2.2857142857137661E-4</v>
      </c>
      <c r="C40" s="4">
        <f t="shared" ref="C40:AE40" si="30">IF(((C33*10^6/16)/14400)&gt;=256,1,(ABS((ROUND((C33*10^6/16)/14400,0)-(C33*10^6/16)/14400))/((C33*10^6/16)/14400)))</f>
        <v>1.6000000000000454E-3</v>
      </c>
      <c r="D40" s="4">
        <f t="shared" si="30"/>
        <v>2.3965194565296472E-3</v>
      </c>
      <c r="E40" s="4">
        <f t="shared" si="30"/>
        <v>8.0000000000002281E-4</v>
      </c>
      <c r="F40" s="4">
        <f t="shared" si="30"/>
        <v>0</v>
      </c>
      <c r="G40" s="4">
        <f t="shared" si="30"/>
        <v>3.1930333817126828E-3</v>
      </c>
      <c r="H40" s="4">
        <f t="shared" si="30"/>
        <v>1.6000000000000454E-3</v>
      </c>
      <c r="I40" s="4">
        <f t="shared" si="30"/>
        <v>1.6069332851854868E-3</v>
      </c>
      <c r="J40" s="4">
        <f t="shared" si="30"/>
        <v>3.1792329006854838E-3</v>
      </c>
      <c r="K40" s="4">
        <f t="shared" si="30"/>
        <v>3.9999999999999437E-3</v>
      </c>
      <c r="L40" s="4">
        <f t="shared" si="30"/>
        <v>1.6000000000000001E-3</v>
      </c>
      <c r="M40" s="4">
        <f t="shared" si="30"/>
        <v>6.4104834425359244E-3</v>
      </c>
      <c r="N40" s="4">
        <f t="shared" si="30"/>
        <v>6.3999999999999778E-3</v>
      </c>
      <c r="O40" s="4">
        <f t="shared" si="30"/>
        <v>3.193033381712603E-3</v>
      </c>
      <c r="P40" s="4">
        <f t="shared" si="30"/>
        <v>8.0000000000000002E-3</v>
      </c>
      <c r="Q40" s="4">
        <f t="shared" si="30"/>
        <v>8.0210004375091421E-3</v>
      </c>
      <c r="R40" s="4">
        <f t="shared" si="30"/>
        <v>3.1930333817126828E-3</v>
      </c>
      <c r="S40" s="4">
        <f t="shared" si="30"/>
        <v>6.4206995687590279E-3</v>
      </c>
      <c r="T40" s="4">
        <f t="shared" si="30"/>
        <v>1.6000000000000454E-3</v>
      </c>
      <c r="U40" s="4">
        <f t="shared" si="30"/>
        <v>0</v>
      </c>
      <c r="V40" s="4">
        <f t="shared" si="30"/>
        <v>1.6069332851854868E-3</v>
      </c>
      <c r="W40" s="4">
        <f t="shared" si="30"/>
        <v>6.4310490297178552E-3</v>
      </c>
      <c r="X40" s="4">
        <f t="shared" si="30"/>
        <v>7.972000777756191E-3</v>
      </c>
      <c r="Y40" s="4">
        <f t="shared" si="30"/>
        <v>2.3965360990837506E-3</v>
      </c>
      <c r="Z40" s="4">
        <f t="shared" si="30"/>
        <v>8.0000000000000574E-3</v>
      </c>
      <c r="AA40" s="4">
        <f t="shared" si="30"/>
        <v>7.9655543595264118E-3</v>
      </c>
      <c r="AB40" s="4">
        <f t="shared" si="30"/>
        <v>1.6000000000000454E-3</v>
      </c>
      <c r="AC40" s="4">
        <f t="shared" si="30"/>
        <v>1.6000000000000454E-3</v>
      </c>
      <c r="AD40" s="4">
        <f t="shared" si="30"/>
        <v>7.8400000000000039E-2</v>
      </c>
      <c r="AE40" s="4">
        <f t="shared" si="30"/>
        <v>0.22879999999999995</v>
      </c>
    </row>
    <row r="41" spans="1:31">
      <c r="A41" s="3">
        <v>19200</v>
      </c>
      <c r="B41" s="4">
        <f>IF(((B33*10^6/16)/19200)&gt;=256,1,(ABS((ROUND((B33*10^6/16)/19200,0)-(B33*10^6/16)/19200))/((B33*10^6/16)/19200)))</f>
        <v>1.599999999999948E-3</v>
      </c>
      <c r="C41" s="4">
        <f t="shared" ref="C41:AE41" si="31">IF(((C33*10^6/16)/19200)&gt;=256,1,(ABS((ROUND((C33*10^6/16)/19200,0)-(C33*10^6/16)/19200))/((C33*10^6/16)/19200)))</f>
        <v>1.6000000000000001E-3</v>
      </c>
      <c r="D41" s="4">
        <f t="shared" si="31"/>
        <v>5.2985927132190378E-4</v>
      </c>
      <c r="E41" s="4">
        <f t="shared" si="31"/>
        <v>1.6000000000000454E-3</v>
      </c>
      <c r="F41" s="4">
        <f t="shared" si="31"/>
        <v>2.6666666666666666E-3</v>
      </c>
      <c r="G41" s="4">
        <f t="shared" si="31"/>
        <v>2.6735925444961632E-3</v>
      </c>
      <c r="H41" s="4">
        <f t="shared" si="31"/>
        <v>1.6000000000000001E-3</v>
      </c>
      <c r="I41" s="4">
        <f t="shared" si="31"/>
        <v>1.6069332851855851E-3</v>
      </c>
      <c r="J41" s="4">
        <f t="shared" si="31"/>
        <v>5.5417821204608426E-4</v>
      </c>
      <c r="K41" s="4">
        <f t="shared" si="31"/>
        <v>8.0000000000000002E-3</v>
      </c>
      <c r="L41" s="4">
        <f t="shared" si="31"/>
        <v>6.933333333333333E-3</v>
      </c>
      <c r="M41" s="4">
        <f t="shared" si="31"/>
        <v>2.6562776695590578E-3</v>
      </c>
      <c r="N41" s="4">
        <f t="shared" si="31"/>
        <v>1.6000000000000454E-3</v>
      </c>
      <c r="O41" s="4">
        <f t="shared" si="31"/>
        <v>6.9402295817389678E-3</v>
      </c>
      <c r="P41" s="4">
        <f t="shared" si="31"/>
        <v>2.6666666666666666E-3</v>
      </c>
      <c r="Q41" s="4">
        <f t="shared" si="31"/>
        <v>8.0210004375090606E-3</v>
      </c>
      <c r="R41" s="4">
        <f t="shared" si="31"/>
        <v>9.0596593079215297E-3</v>
      </c>
      <c r="S41" s="4">
        <f t="shared" si="31"/>
        <v>5.8457115476760902E-3</v>
      </c>
      <c r="T41" s="4">
        <f t="shared" si="31"/>
        <v>1.6000000000000001E-3</v>
      </c>
      <c r="U41" s="4">
        <f t="shared" si="31"/>
        <v>1.3333333333333334E-2</v>
      </c>
      <c r="V41" s="4">
        <f t="shared" si="31"/>
        <v>1.6069332851855851E-3</v>
      </c>
      <c r="W41" s="4">
        <f t="shared" si="31"/>
        <v>7.9685009843443073E-3</v>
      </c>
      <c r="X41" s="4">
        <f t="shared" si="31"/>
        <v>1.4427377017305005E-2</v>
      </c>
      <c r="Y41" s="4">
        <f t="shared" si="31"/>
        <v>1.012989628436217E-2</v>
      </c>
      <c r="Z41" s="4">
        <f t="shared" si="31"/>
        <v>8.0000000000000002E-3</v>
      </c>
      <c r="AA41" s="4">
        <f t="shared" si="31"/>
        <v>7.9655543595264118E-3</v>
      </c>
      <c r="AB41" s="4">
        <f t="shared" si="31"/>
        <v>2.4E-2</v>
      </c>
      <c r="AC41" s="4">
        <f t="shared" si="31"/>
        <v>2.4E-2</v>
      </c>
      <c r="AD41" s="4">
        <f t="shared" si="31"/>
        <v>0.18079999999999999</v>
      </c>
      <c r="AE41" s="4">
        <f t="shared" si="31"/>
        <v>0.63839999999999997</v>
      </c>
    </row>
    <row r="42" spans="1:31">
      <c r="A42" s="3">
        <v>38400</v>
      </c>
      <c r="B42" s="4">
        <f>IF(((B33*10^6/16)/38400)&gt;=256,1,(ABS((ROUND((B33*10^6/16)/38400,0)-(B33*10^6/16)/38400))/((B33*10^6/16)/38400)))</f>
        <v>1.599999999999948E-3</v>
      </c>
      <c r="C42" s="4">
        <f t="shared" ref="C42:AE42" si="32">IF(((C33*10^6/16)/38400)&gt;=256,1,(ABS((ROUND((C33*10^6/16)/38400,0)-(C33*10^6/16)/38400))/((C33*10^6/16)/38400)))</f>
        <v>1.6000000000000001E-3</v>
      </c>
      <c r="D42" s="4">
        <f t="shared" si="32"/>
        <v>5.2985927132190378E-4</v>
      </c>
      <c r="E42" s="4">
        <f t="shared" si="32"/>
        <v>1.6000000000000454E-3</v>
      </c>
      <c r="F42" s="4">
        <f t="shared" si="32"/>
        <v>2.6666666666666666E-3</v>
      </c>
      <c r="G42" s="4">
        <f t="shared" si="32"/>
        <v>9.0596593079215297E-3</v>
      </c>
      <c r="H42" s="4">
        <f t="shared" si="32"/>
        <v>1.6000000000000001E-3</v>
      </c>
      <c r="I42" s="4">
        <f t="shared" si="32"/>
        <v>1.6069332851855851E-3</v>
      </c>
      <c r="J42" s="4">
        <f t="shared" si="32"/>
        <v>1.4379466238879977E-2</v>
      </c>
      <c r="K42" s="4">
        <f t="shared" si="32"/>
        <v>8.0000000000000002E-3</v>
      </c>
      <c r="L42" s="4">
        <f t="shared" si="32"/>
        <v>1.0133333333333333E-2</v>
      </c>
      <c r="M42" s="4">
        <f t="shared" si="32"/>
        <v>1.5477244554630778E-2</v>
      </c>
      <c r="N42" s="4">
        <f t="shared" si="32"/>
        <v>1.6000000000000454E-3</v>
      </c>
      <c r="O42" s="4">
        <f t="shared" si="32"/>
        <v>1.3326296345164319E-2</v>
      </c>
      <c r="P42" s="4">
        <f t="shared" si="32"/>
        <v>1.8666666666666668E-2</v>
      </c>
      <c r="Q42" s="4">
        <f t="shared" si="32"/>
        <v>1.4379466238880029E-2</v>
      </c>
      <c r="R42" s="4">
        <f t="shared" si="32"/>
        <v>1.4406844396913856E-2</v>
      </c>
      <c r="S42" s="4">
        <f t="shared" si="32"/>
        <v>1.8687110685194058E-2</v>
      </c>
      <c r="T42" s="4">
        <f t="shared" si="32"/>
        <v>2.4E-2</v>
      </c>
      <c r="U42" s="4">
        <f t="shared" si="32"/>
        <v>1.3333333333333334E-2</v>
      </c>
      <c r="V42" s="4">
        <f t="shared" si="32"/>
        <v>1.6069332851855851E-3</v>
      </c>
      <c r="W42" s="4">
        <f t="shared" si="32"/>
        <v>2.0830599043779815E-2</v>
      </c>
      <c r="X42" s="4">
        <f t="shared" si="32"/>
        <v>1.5438460042776662E-2</v>
      </c>
      <c r="Y42" s="4">
        <f t="shared" si="32"/>
        <v>1.012989628436217E-2</v>
      </c>
      <c r="Z42" s="4">
        <f t="shared" si="32"/>
        <v>2.4E-2</v>
      </c>
      <c r="AA42" s="4">
        <f t="shared" si="32"/>
        <v>7.9655543595264118E-3</v>
      </c>
      <c r="AB42" s="4">
        <f t="shared" si="32"/>
        <v>2.4E-2</v>
      </c>
      <c r="AC42" s="4">
        <f t="shared" si="32"/>
        <v>2.4E-2</v>
      </c>
      <c r="AD42" s="4">
        <f t="shared" si="32"/>
        <v>0.18079999999999999</v>
      </c>
      <c r="AE42" s="4">
        <f t="shared" si="32"/>
        <v>1</v>
      </c>
    </row>
    <row r="43" spans="1:31">
      <c r="A43" s="3">
        <v>57600</v>
      </c>
      <c r="B43" s="4">
        <f>IF(((B33*10^6/16)/57600)&gt;=256,1,(ABS((ROUND((B33*10^6/16)/57600,0)-(B33*10^6/16)/57600))/((B33*10^6/16)/57600)))</f>
        <v>3.8857142857143378E-3</v>
      </c>
      <c r="C43" s="4">
        <f t="shared" ref="C43:AE43" si="33">IF(((C33*10^6/16)/57600)&gt;=256,1,(ABS((ROUND((C33*10^6/16)/57600,0)-(C33*10^6/16)/57600))/((C33*10^6/16)/57600)))</f>
        <v>1.6000000000000454E-3</v>
      </c>
      <c r="D43" s="4">
        <f t="shared" si="33"/>
        <v>7.9965000121527182E-3</v>
      </c>
      <c r="E43" s="4">
        <f t="shared" si="33"/>
        <v>8.0000000000000227E-3</v>
      </c>
      <c r="F43" s="4">
        <f t="shared" si="33"/>
        <v>8.0000000000000002E-3</v>
      </c>
      <c r="G43" s="4">
        <f t="shared" si="33"/>
        <v>1.4406844396913856E-2</v>
      </c>
      <c r="H43" s="4">
        <f t="shared" si="33"/>
        <v>1.6000000000000454E-3</v>
      </c>
      <c r="I43" s="4">
        <f t="shared" si="33"/>
        <v>1.6069332851854868E-3</v>
      </c>
      <c r="J43" s="4">
        <f t="shared" si="33"/>
        <v>1.4379466238880029E-2</v>
      </c>
      <c r="K43" s="4">
        <f t="shared" si="33"/>
        <v>8.0000000000000574E-3</v>
      </c>
      <c r="L43" s="4">
        <f t="shared" si="33"/>
        <v>2.4E-2</v>
      </c>
      <c r="M43" s="4">
        <f t="shared" si="33"/>
        <v>2.078979989374883E-2</v>
      </c>
      <c r="N43" s="4">
        <f t="shared" si="33"/>
        <v>2.0799999999999978E-2</v>
      </c>
      <c r="O43" s="4">
        <f t="shared" si="33"/>
        <v>2.7206755508642325E-2</v>
      </c>
      <c r="P43" s="4">
        <f t="shared" si="33"/>
        <v>2.4E-2</v>
      </c>
      <c r="Q43" s="4">
        <f t="shared" si="33"/>
        <v>8.0210004375091421E-3</v>
      </c>
      <c r="R43" s="4">
        <f t="shared" si="33"/>
        <v>1.4406844396913856E-2</v>
      </c>
      <c r="S43" s="4">
        <f t="shared" si="33"/>
        <v>3.0378533780546193E-2</v>
      </c>
      <c r="T43" s="4">
        <f t="shared" si="33"/>
        <v>1.6000000000000454E-3</v>
      </c>
      <c r="U43" s="4">
        <f t="shared" si="33"/>
        <v>0.04</v>
      </c>
      <c r="V43" s="4">
        <f t="shared" si="33"/>
        <v>1.6069332851854868E-3</v>
      </c>
      <c r="W43" s="4">
        <f t="shared" si="33"/>
        <v>3.6767601012468322E-2</v>
      </c>
      <c r="X43" s="4">
        <f t="shared" si="33"/>
        <v>1.4427377017305057E-2</v>
      </c>
      <c r="Y43" s="4">
        <f t="shared" si="33"/>
        <v>2.0803544456751512E-2</v>
      </c>
      <c r="Z43" s="4">
        <f t="shared" si="33"/>
        <v>3.9999999999999945E-2</v>
      </c>
      <c r="AA43" s="4">
        <f t="shared" si="33"/>
        <v>7.9655543595264118E-3</v>
      </c>
      <c r="AB43" s="4">
        <f t="shared" si="33"/>
        <v>7.5199999999999947E-2</v>
      </c>
      <c r="AC43" s="4">
        <f t="shared" si="33"/>
        <v>7.8400000000000039E-2</v>
      </c>
      <c r="AD43" s="4">
        <f t="shared" si="33"/>
        <v>0.22879999999999995</v>
      </c>
      <c r="AE43" s="4">
        <f t="shared" si="33"/>
        <v>1</v>
      </c>
    </row>
    <row r="44" spans="1:31">
      <c r="A44" s="3">
        <v>115200</v>
      </c>
      <c r="B44" s="4">
        <f>IF(((B33*10^6/16)/115200)&gt;=256,1,(ABS((ROUND((B33*10^6/16)/115200,0)-(B33*10^6/16)/115200))/((B33*10^6/16)/115200)))</f>
        <v>1.257142857142852E-2</v>
      </c>
      <c r="C44" s="4">
        <f t="shared" ref="C44:AE44" si="34">IF(((C33*10^6/16)/115200)&gt;=256,1,(ABS((ROUND((C33*10^6/16)/115200,0)-(C33*10^6/16)/115200))/((C33*10^6/16)/115200)))</f>
        <v>1.6000000000000454E-3</v>
      </c>
      <c r="D44" s="4">
        <f t="shared" si="34"/>
        <v>1.4403422210339564E-2</v>
      </c>
      <c r="E44" s="4">
        <f t="shared" si="34"/>
        <v>2.0799999999999978E-2</v>
      </c>
      <c r="F44" s="4">
        <f t="shared" si="34"/>
        <v>2.4E-2</v>
      </c>
      <c r="G44" s="4">
        <f t="shared" si="34"/>
        <v>1.4406844396913856E-2</v>
      </c>
      <c r="H44" s="4">
        <f t="shared" si="34"/>
        <v>1.6000000000000454E-3</v>
      </c>
      <c r="I44" s="4">
        <f t="shared" si="34"/>
        <v>1.6069332851854868E-3</v>
      </c>
      <c r="J44" s="4">
        <f t="shared" si="34"/>
        <v>1.4379466238880029E-2</v>
      </c>
      <c r="K44" s="4">
        <f t="shared" si="34"/>
        <v>3.9999999999999945E-2</v>
      </c>
      <c r="L44" s="4">
        <f t="shared" si="34"/>
        <v>2.4E-2</v>
      </c>
      <c r="M44" s="4">
        <f t="shared" si="34"/>
        <v>2.078979989374883E-2</v>
      </c>
      <c r="N44" s="4">
        <f t="shared" si="34"/>
        <v>3.680000000000002E-2</v>
      </c>
      <c r="O44" s="4">
        <f t="shared" si="34"/>
        <v>2.7206755508642325E-2</v>
      </c>
      <c r="P44" s="4">
        <f t="shared" si="34"/>
        <v>2.4E-2</v>
      </c>
      <c r="Q44" s="4">
        <f t="shared" si="34"/>
        <v>5.9180399591658134E-2</v>
      </c>
      <c r="R44" s="4">
        <f t="shared" si="34"/>
        <v>1.4406844396913856E-2</v>
      </c>
      <c r="S44" s="4">
        <f t="shared" si="34"/>
        <v>3.0378533780546193E-2</v>
      </c>
      <c r="T44" s="4">
        <f t="shared" si="34"/>
        <v>7.5199999999999947E-2</v>
      </c>
      <c r="U44" s="4">
        <f t="shared" si="34"/>
        <v>0.04</v>
      </c>
      <c r="V44" s="4">
        <f t="shared" si="34"/>
        <v>1.6069332851854868E-3</v>
      </c>
      <c r="W44" s="4">
        <f t="shared" si="34"/>
        <v>3.6767601012468322E-2</v>
      </c>
      <c r="X44" s="4">
        <f t="shared" si="34"/>
        <v>7.5170134162939939E-2</v>
      </c>
      <c r="Y44" s="4">
        <f t="shared" si="34"/>
        <v>7.199677776658954E-2</v>
      </c>
      <c r="Z44" s="4">
        <f t="shared" si="34"/>
        <v>3.9999999999999945E-2</v>
      </c>
      <c r="AA44" s="4">
        <f t="shared" si="34"/>
        <v>7.9655543595264118E-3</v>
      </c>
      <c r="AB44" s="4">
        <f t="shared" si="34"/>
        <v>7.8400000000000039E-2</v>
      </c>
      <c r="AC44" s="4">
        <f t="shared" si="34"/>
        <v>0.22879999999999995</v>
      </c>
      <c r="AD44" s="4">
        <f t="shared" si="34"/>
        <v>1</v>
      </c>
      <c r="AE44" s="4">
        <f t="shared" si="34"/>
        <v>1</v>
      </c>
    </row>
    <row r="45" spans="1:31">
      <c r="A45" s="3">
        <v>230400</v>
      </c>
      <c r="B45" s="4">
        <f>IF(((B33*10^6/16)/230400)&gt;=256,1,(ABS((ROUND((B33*10^6/16)/230400,0)-(B33*10^6/16)/230400))/((B33*10^6/16)/230400)))</f>
        <v>1.257142857142852E-2</v>
      </c>
      <c r="C45" s="4">
        <f t="shared" ref="C45:AE45" si="35">IF(((C33*10^6/16)/230400)&gt;=256,1,(ABS((ROUND((C33*10^6/16)/230400,0)-(C33*10^6/16)/230400))/((C33*10^6/16)/230400)))</f>
        <v>1.6000000000000454E-3</v>
      </c>
      <c r="D45" s="4">
        <f t="shared" si="35"/>
        <v>1.4403422210339564E-2</v>
      </c>
      <c r="E45" s="4">
        <f t="shared" si="35"/>
        <v>3.680000000000002E-2</v>
      </c>
      <c r="F45" s="4">
        <f t="shared" si="35"/>
        <v>2.4E-2</v>
      </c>
      <c r="G45" s="4">
        <f t="shared" si="35"/>
        <v>1.4406844396913856E-2</v>
      </c>
      <c r="H45" s="4">
        <f t="shared" si="35"/>
        <v>7.5199999999999947E-2</v>
      </c>
      <c r="I45" s="4">
        <f t="shared" si="35"/>
        <v>1.6069332851854868E-3</v>
      </c>
      <c r="J45" s="4">
        <f t="shared" si="35"/>
        <v>7.5222400466676331E-2</v>
      </c>
      <c r="K45" s="4">
        <f t="shared" si="35"/>
        <v>3.9999999999999945E-2</v>
      </c>
      <c r="L45" s="4">
        <f t="shared" si="35"/>
        <v>2.4E-2</v>
      </c>
      <c r="M45" s="4">
        <f t="shared" si="35"/>
        <v>8.8011333451390186E-2</v>
      </c>
      <c r="N45" s="4">
        <f t="shared" si="35"/>
        <v>7.8399999999999984E-2</v>
      </c>
      <c r="O45" s="4">
        <f t="shared" si="35"/>
        <v>2.7206755508642325E-2</v>
      </c>
      <c r="P45" s="4">
        <f t="shared" si="35"/>
        <v>2.4E-2</v>
      </c>
      <c r="Q45" s="4">
        <f t="shared" si="35"/>
        <v>7.5222400466676415E-2</v>
      </c>
      <c r="R45" s="4">
        <f t="shared" si="35"/>
        <v>0.12639217783209844</v>
      </c>
      <c r="S45" s="4">
        <f t="shared" si="35"/>
        <v>0.11681839961667469</v>
      </c>
      <c r="T45" s="4">
        <f t="shared" si="35"/>
        <v>7.8400000000000039E-2</v>
      </c>
      <c r="U45" s="4">
        <f t="shared" si="35"/>
        <v>0.04</v>
      </c>
      <c r="V45" s="4">
        <f t="shared" si="35"/>
        <v>1.6069332851854868E-3</v>
      </c>
      <c r="W45" s="4">
        <f t="shared" si="35"/>
        <v>3.6767601012468322E-2</v>
      </c>
      <c r="X45" s="4">
        <f t="shared" si="35"/>
        <v>7.5170134162939939E-2</v>
      </c>
      <c r="Y45" s="4">
        <f t="shared" si="35"/>
        <v>0.11360386668009256</v>
      </c>
      <c r="Z45" s="4">
        <f t="shared" si="35"/>
        <v>0.15200000000000005</v>
      </c>
      <c r="AA45" s="4">
        <f t="shared" si="35"/>
        <v>0.19044133476856831</v>
      </c>
      <c r="AB45" s="4">
        <f t="shared" si="35"/>
        <v>0.22879999999999995</v>
      </c>
      <c r="AC45" s="4">
        <f t="shared" si="35"/>
        <v>0.22879999999999995</v>
      </c>
      <c r="AD45" s="4">
        <f t="shared" si="35"/>
        <v>1</v>
      </c>
      <c r="AE45" s="4">
        <f t="shared" si="35"/>
        <v>1</v>
      </c>
    </row>
  </sheetData>
  <mergeCells count="3">
    <mergeCell ref="B17:AE17"/>
    <mergeCell ref="B32:AE32"/>
    <mergeCell ref="B2:AE2"/>
  </mergeCells>
  <phoneticPr fontId="2" type="noConversion"/>
  <conditionalFormatting sqref="B4:AE4">
    <cfRule type="cellIs" dxfId="45" priority="46" operator="lessThan">
      <formula>0.02</formula>
    </cfRule>
  </conditionalFormatting>
  <conditionalFormatting sqref="B5:AE5">
    <cfRule type="cellIs" dxfId="44" priority="45" operator="lessThan">
      <formula>0.02</formula>
    </cfRule>
  </conditionalFormatting>
  <conditionalFormatting sqref="B4:AE4">
    <cfRule type="cellIs" dxfId="43" priority="43" operator="lessThan">
      <formula>0.02</formula>
    </cfRule>
    <cfRule type="cellIs" dxfId="42" priority="44" operator="lessThan">
      <formula>1</formula>
    </cfRule>
  </conditionalFormatting>
  <conditionalFormatting sqref="B5:AE5">
    <cfRule type="cellIs" dxfId="41" priority="42" operator="lessThan">
      <formula>0.02</formula>
    </cfRule>
  </conditionalFormatting>
  <conditionalFormatting sqref="B6:AE6">
    <cfRule type="cellIs" dxfId="40" priority="41" operator="lessThan">
      <formula>0.02</formula>
    </cfRule>
  </conditionalFormatting>
  <conditionalFormatting sqref="B7:AE7">
    <cfRule type="cellIs" dxfId="39" priority="40" operator="lessThan">
      <formula>0.02</formula>
    </cfRule>
  </conditionalFormatting>
  <conditionalFormatting sqref="B8:AE8">
    <cfRule type="cellIs" dxfId="38" priority="39" operator="lessThan">
      <formula>0.02</formula>
    </cfRule>
  </conditionalFormatting>
  <conditionalFormatting sqref="B9:AE9">
    <cfRule type="cellIs" dxfId="37" priority="38" operator="lessThan">
      <formula>0.02</formula>
    </cfRule>
  </conditionalFormatting>
  <conditionalFormatting sqref="B10:AE10">
    <cfRule type="cellIs" dxfId="36" priority="37" operator="lessThan">
      <formula>0.02</formula>
    </cfRule>
  </conditionalFormatting>
  <conditionalFormatting sqref="B11:AE11">
    <cfRule type="cellIs" dxfId="35" priority="36" operator="lessThan">
      <formula>0.02</formula>
    </cfRule>
  </conditionalFormatting>
  <conditionalFormatting sqref="B12:AE12">
    <cfRule type="cellIs" dxfId="34" priority="35" operator="lessThan">
      <formula>0.02</formula>
    </cfRule>
  </conditionalFormatting>
  <conditionalFormatting sqref="B13:AE13">
    <cfRule type="cellIs" dxfId="33" priority="34" operator="lessThan">
      <formula>0.02</formula>
    </cfRule>
  </conditionalFormatting>
  <conditionalFormatting sqref="B14:AE14">
    <cfRule type="cellIs" dxfId="32" priority="33" operator="lessThan">
      <formula>0.02</formula>
    </cfRule>
  </conditionalFormatting>
  <conditionalFormatting sqref="AD4">
    <cfRule type="cellIs" dxfId="31" priority="32" operator="lessThan">
      <formula>0.02</formula>
    </cfRule>
  </conditionalFormatting>
  <conditionalFormatting sqref="B15:AE15">
    <cfRule type="cellIs" dxfId="30" priority="30" operator="equal">
      <formula>0</formula>
    </cfRule>
    <cfRule type="cellIs" dxfId="29" priority="31" operator="lessThan">
      <formula>0.02</formula>
    </cfRule>
  </conditionalFormatting>
  <conditionalFormatting sqref="B4:AE15">
    <cfRule type="cellIs" dxfId="28" priority="29" operator="equal">
      <formula>0</formula>
    </cfRule>
  </conditionalFormatting>
  <conditionalFormatting sqref="B19:AE19">
    <cfRule type="cellIs" dxfId="27" priority="27" operator="equal">
      <formula>0</formula>
    </cfRule>
    <cfRule type="cellIs" dxfId="26" priority="28" operator="lessThan">
      <formula>0.02</formula>
    </cfRule>
  </conditionalFormatting>
  <conditionalFormatting sqref="B20:AE20">
    <cfRule type="cellIs" dxfId="25" priority="25" operator="equal">
      <formula>0</formula>
    </cfRule>
    <cfRule type="cellIs" dxfId="24" priority="26" operator="lessThan">
      <formula>0.02</formula>
    </cfRule>
  </conditionalFormatting>
  <conditionalFormatting sqref="B21:AE21">
    <cfRule type="cellIs" dxfId="23" priority="23" operator="equal">
      <formula>0</formula>
    </cfRule>
    <cfRule type="cellIs" dxfId="22" priority="24" operator="lessThan">
      <formula>0.02</formula>
    </cfRule>
  </conditionalFormatting>
  <conditionalFormatting sqref="B22:AE22">
    <cfRule type="cellIs" dxfId="21" priority="21" operator="equal">
      <formula>0</formula>
    </cfRule>
    <cfRule type="cellIs" dxfId="20" priority="22" operator="lessThan">
      <formula>0.02</formula>
    </cfRule>
  </conditionalFormatting>
  <conditionalFormatting sqref="B23:AE23">
    <cfRule type="cellIs" dxfId="19" priority="19" operator="equal">
      <formula>0</formula>
    </cfRule>
    <cfRule type="cellIs" dxfId="18" priority="20" operator="lessThan">
      <formula>0.02</formula>
    </cfRule>
  </conditionalFormatting>
  <conditionalFormatting sqref="B25:AE30">
    <cfRule type="cellIs" dxfId="17" priority="17" operator="equal">
      <formula>0</formula>
    </cfRule>
    <cfRule type="cellIs" dxfId="16" priority="18" operator="lessThan">
      <formula>0.02</formula>
    </cfRule>
  </conditionalFormatting>
  <conditionalFormatting sqref="B24:AE24">
    <cfRule type="cellIs" dxfId="15" priority="15" operator="equal">
      <formula>0</formula>
    </cfRule>
    <cfRule type="cellIs" dxfId="14" priority="16" operator="lessThan">
      <formula>0.02</formula>
    </cfRule>
  </conditionalFormatting>
  <conditionalFormatting sqref="B34:AE34">
    <cfRule type="cellIs" dxfId="13" priority="13" operator="equal">
      <formula>0</formula>
    </cfRule>
    <cfRule type="cellIs" dxfId="12" priority="14" operator="lessThan">
      <formula>0.02</formula>
    </cfRule>
  </conditionalFormatting>
  <conditionalFormatting sqref="B35:AE35">
    <cfRule type="cellIs" dxfId="11" priority="11" operator="equal">
      <formula>0</formula>
    </cfRule>
    <cfRule type="cellIs" dxfId="10" priority="12" operator="lessThan">
      <formula>0.02</formula>
    </cfRule>
  </conditionalFormatting>
  <conditionalFormatting sqref="B36:AE36">
    <cfRule type="cellIs" dxfId="9" priority="9" operator="equal">
      <formula>0</formula>
    </cfRule>
    <cfRule type="cellIs" dxfId="8" priority="10" operator="lessThan">
      <formula>0.02</formula>
    </cfRule>
  </conditionalFormatting>
  <conditionalFormatting sqref="B37:AE37">
    <cfRule type="cellIs" dxfId="7" priority="7" operator="equal">
      <formula>0</formula>
    </cfRule>
    <cfRule type="cellIs" dxfId="6" priority="8" operator="lessThan">
      <formula>0.02</formula>
    </cfRule>
  </conditionalFormatting>
  <conditionalFormatting sqref="B38:AE38">
    <cfRule type="cellIs" dxfId="5" priority="5" operator="equal">
      <formula>0</formula>
    </cfRule>
    <cfRule type="cellIs" dxfId="4" priority="6" operator="lessThan">
      <formula>0.02</formula>
    </cfRule>
  </conditionalFormatting>
  <conditionalFormatting sqref="B40:AE45">
    <cfRule type="cellIs" dxfId="3" priority="3" operator="equal">
      <formula>0</formula>
    </cfRule>
    <cfRule type="cellIs" dxfId="2" priority="4" operator="lessThan">
      <formula>0.02</formula>
    </cfRule>
  </conditionalFormatting>
  <conditionalFormatting sqref="B39:AE39">
    <cfRule type="cellIs" dxfId="1" priority="1" operator="equal">
      <formula>0</formula>
    </cfRule>
    <cfRule type="cellIs" dxfId="0" priority="2" operator="lessThan">
      <formula>0.02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2019-03-18T12:16:08Z</dcterms:modified>
</cp:coreProperties>
</file>